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ERV01\Users\OPN\NC TAR\16_ NOVO savjetovanje 2024\Dokumentacija uz objavu na WEB stranici za SAVJETOVANJE\"/>
    </mc:Choice>
  </mc:AlternateContent>
  <xr:revisionPtr revIDLastSave="0" documentId="13_ncr:1_{39D483B3-22F3-4B1C-A307-FB28AE32C94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rifni Model" sheetId="1" r:id="rId1"/>
    <sheet name="Izračun" sheetId="2" state="veryHidden" r:id="rId2"/>
  </sheets>
  <externalReferences>
    <externalReference r:id="rId3"/>
  </externalReferences>
  <definedNames>
    <definedName name="_xlnm.Print_Area" localSheetId="0">'Tarifni Model'!$A$1:$J$89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2" l="1"/>
  <c r="D40" i="1" s="1"/>
  <c r="D42" i="1"/>
  <c r="D41" i="1"/>
  <c r="D39" i="1"/>
  <c r="D38" i="1"/>
  <c r="C21" i="2"/>
  <c r="D21" i="2"/>
  <c r="E21" i="2"/>
  <c r="F21" i="2"/>
  <c r="G21" i="2"/>
  <c r="B21" i="2"/>
  <c r="C49" i="2"/>
  <c r="D49" i="2"/>
  <c r="E49" i="2"/>
  <c r="F49" i="2"/>
  <c r="G49" i="2"/>
  <c r="B49" i="2"/>
  <c r="C48" i="2"/>
  <c r="D48" i="2"/>
  <c r="E48" i="2"/>
  <c r="F48" i="2"/>
  <c r="G48" i="2"/>
  <c r="B48" i="2"/>
  <c r="C19" i="2"/>
  <c r="D19" i="2"/>
  <c r="E19" i="2"/>
  <c r="F19" i="2"/>
  <c r="G19" i="2"/>
  <c r="B19" i="2"/>
  <c r="C16" i="2"/>
  <c r="D16" i="2"/>
  <c r="E16" i="2"/>
  <c r="F16" i="2"/>
  <c r="G16" i="2"/>
  <c r="B16" i="2"/>
  <c r="C17" i="2"/>
  <c r="C13" i="2" s="1"/>
  <c r="D17" i="2"/>
  <c r="E17" i="2"/>
  <c r="F17" i="2"/>
  <c r="G17" i="2"/>
  <c r="B17" i="2"/>
  <c r="C5" i="2"/>
  <c r="D5" i="2"/>
  <c r="E5" i="2"/>
  <c r="F5" i="2"/>
  <c r="G5" i="2"/>
  <c r="B5" i="2"/>
  <c r="B7" i="1" l="1"/>
  <c r="C47" i="2" l="1"/>
  <c r="D47" i="2"/>
  <c r="E47" i="2"/>
  <c r="F47" i="2"/>
  <c r="G47" i="2"/>
  <c r="B18" i="2"/>
  <c r="C18" i="2"/>
  <c r="D18" i="2"/>
  <c r="E18" i="2"/>
  <c r="F18" i="2"/>
  <c r="G18" i="2"/>
  <c r="C14" i="2"/>
  <c r="D14" i="2"/>
  <c r="E14" i="2"/>
  <c r="F14" i="2"/>
  <c r="G14" i="2"/>
  <c r="B6" i="2"/>
  <c r="C6" i="2"/>
  <c r="D6" i="2"/>
  <c r="E6" i="2"/>
  <c r="F6" i="2"/>
  <c r="G6" i="2"/>
  <c r="B7" i="2"/>
  <c r="C7" i="2"/>
  <c r="D7" i="2"/>
  <c r="E7" i="2"/>
  <c r="F7" i="2"/>
  <c r="G7" i="2"/>
  <c r="F18" i="1" l="1"/>
  <c r="H17" i="1"/>
  <c r="G46" i="2"/>
  <c r="G45" i="2" s="1"/>
  <c r="C46" i="2"/>
  <c r="C45" i="2" s="1"/>
  <c r="I6" i="2"/>
  <c r="I7" i="2" s="1"/>
  <c r="G15" i="2"/>
  <c r="G13" i="2" s="1"/>
  <c r="I37" i="1" s="1"/>
  <c r="F46" i="2"/>
  <c r="F45" i="2" s="1"/>
  <c r="E46" i="2"/>
  <c r="E45" i="2" s="1"/>
  <c r="D15" i="2"/>
  <c r="D13" i="2" s="1"/>
  <c r="F37" i="1" s="1"/>
  <c r="F49" i="1" s="1"/>
  <c r="C15" i="2"/>
  <c r="B46" i="2"/>
  <c r="B45" i="2" s="1"/>
  <c r="B55" i="2" s="1"/>
  <c r="D54" i="1"/>
  <c r="I18" i="1"/>
  <c r="G18" i="1"/>
  <c r="E18" i="1"/>
  <c r="D18" i="1"/>
  <c r="E55" i="2" l="1"/>
  <c r="G42" i="1" s="1"/>
  <c r="G54" i="1" s="1"/>
  <c r="G41" i="1"/>
  <c r="F55" i="2"/>
  <c r="H42" i="1" s="1"/>
  <c r="H54" i="1" s="1"/>
  <c r="H41" i="1"/>
  <c r="G55" i="2"/>
  <c r="I42" i="1" s="1"/>
  <c r="I41" i="1"/>
  <c r="I49" i="1"/>
  <c r="E37" i="1"/>
  <c r="E49" i="1" s="1"/>
  <c r="C55" i="2"/>
  <c r="E41" i="1"/>
  <c r="E53" i="1" s="1"/>
  <c r="H53" i="1"/>
  <c r="G53" i="1"/>
  <c r="D53" i="1"/>
  <c r="I53" i="1"/>
  <c r="D39" i="2"/>
  <c r="F40" i="1" s="1"/>
  <c r="F52" i="1" s="1"/>
  <c r="D33" i="2"/>
  <c r="F39" i="1" s="1"/>
  <c r="F51" i="1" s="1"/>
  <c r="D27" i="2"/>
  <c r="F38" i="1" s="1"/>
  <c r="F50" i="1"/>
  <c r="C39" i="2"/>
  <c r="C33" i="2"/>
  <c r="C27" i="2"/>
  <c r="G39" i="2"/>
  <c r="I40" i="1" s="1"/>
  <c r="G33" i="2"/>
  <c r="I39" i="1" s="1"/>
  <c r="G27" i="2"/>
  <c r="I38" i="1" s="1"/>
  <c r="E15" i="2"/>
  <c r="E13" i="2" s="1"/>
  <c r="G37" i="1" s="1"/>
  <c r="G49" i="1" s="1"/>
  <c r="D46" i="2"/>
  <c r="D45" i="2" s="1"/>
  <c r="F41" i="1" s="1"/>
  <c r="B15" i="2"/>
  <c r="B13" i="2" s="1"/>
  <c r="F15" i="2"/>
  <c r="F13" i="2" s="1"/>
  <c r="H37" i="1" s="1"/>
  <c r="D17" i="1"/>
  <c r="H18" i="1"/>
  <c r="E17" i="1"/>
  <c r="I17" i="1"/>
  <c r="F17" i="1"/>
  <c r="G17" i="1"/>
  <c r="I52" i="1" l="1"/>
  <c r="E40" i="1"/>
  <c r="E52" i="1" s="1"/>
  <c r="I50" i="1"/>
  <c r="E38" i="1"/>
  <c r="E50" i="1" s="1"/>
  <c r="I51" i="1"/>
  <c r="E39" i="1"/>
  <c r="E51" i="1" s="1"/>
  <c r="I54" i="1"/>
  <c r="E42" i="1"/>
  <c r="E54" i="1" s="1"/>
  <c r="H49" i="1"/>
  <c r="D37" i="1"/>
  <c r="D49" i="1" s="1"/>
  <c r="D55" i="2"/>
  <c r="F42" i="1" s="1"/>
  <c r="F54" i="1"/>
  <c r="F53" i="1"/>
  <c r="F33" i="2"/>
  <c r="H39" i="1" s="1"/>
  <c r="F39" i="2"/>
  <c r="H40" i="1" s="1"/>
  <c r="H52" i="1" s="1"/>
  <c r="F27" i="2"/>
  <c r="H38" i="1" s="1"/>
  <c r="B33" i="2"/>
  <c r="B27" i="2"/>
  <c r="D52" i="1"/>
  <c r="D50" i="1"/>
  <c r="D51" i="1"/>
  <c r="E39" i="2"/>
  <c r="G40" i="1" s="1"/>
  <c r="G52" i="1" s="1"/>
  <c r="E33" i="2"/>
  <c r="G39" i="1" s="1"/>
  <c r="G51" i="1" s="1"/>
  <c r="E27" i="2"/>
  <c r="G38" i="1" s="1"/>
  <c r="G50" i="1" s="1"/>
  <c r="H50" i="1" l="1"/>
  <c r="H51" i="1"/>
</calcChain>
</file>

<file path=xl/sharedStrings.xml><?xml version="1.0" encoding="utf-8"?>
<sst xmlns="http://schemas.openxmlformats.org/spreadsheetml/2006/main" count="124" uniqueCount="84">
  <si>
    <t>u žuto označena polja upisuju se iznosi</t>
  </si>
  <si>
    <t>Dio dozvoljenog prihoda koji se prikuplja od ULAZA u transportni sustav</t>
  </si>
  <si>
    <t>koeficijent utjecaja dozvoljenog prihoda od stalnog kapaciteta na godišnjoj razini</t>
  </si>
  <si>
    <t xml:space="preserve">popust za ulaz iz sustava skladišta plina </t>
  </si>
  <si>
    <t>Raspodjela dozvoljenog prihoda</t>
  </si>
  <si>
    <t>Dozvoljeni prihod</t>
  </si>
  <si>
    <t>Oznaka</t>
  </si>
  <si>
    <t>4. regulacijsko razdoblje</t>
  </si>
  <si>
    <t>2025.</t>
  </si>
  <si>
    <t>2026.</t>
  </si>
  <si>
    <t>2027.</t>
  </si>
  <si>
    <t>2028.</t>
  </si>
  <si>
    <t>2029.</t>
  </si>
  <si>
    <t>2030.</t>
  </si>
  <si>
    <r>
      <t>DP</t>
    </r>
    <r>
      <rPr>
        <vertAlign val="subscript"/>
        <sz val="14"/>
        <color indexed="8"/>
        <rFont val="Arial"/>
        <family val="2"/>
        <charset val="238"/>
      </rPr>
      <t xml:space="preserve">U </t>
    </r>
  </si>
  <si>
    <r>
      <t>DP</t>
    </r>
    <r>
      <rPr>
        <vertAlign val="subscript"/>
        <sz val="14"/>
        <color indexed="8"/>
        <rFont val="Arial"/>
        <family val="2"/>
        <charset val="238"/>
      </rPr>
      <t>I</t>
    </r>
    <r>
      <rPr>
        <sz val="14"/>
        <color indexed="8"/>
        <rFont val="Arial"/>
        <family val="2"/>
        <charset val="238"/>
      </rPr>
      <t xml:space="preserve"> </t>
    </r>
  </si>
  <si>
    <t>Grupa ulaza/izlaza</t>
  </si>
  <si>
    <t>Ulazi na interkonekcijama</t>
  </si>
  <si>
    <r>
      <t>KAP</t>
    </r>
    <r>
      <rPr>
        <vertAlign val="subscript"/>
        <sz val="14"/>
        <color indexed="8"/>
        <rFont val="Arial"/>
        <family val="2"/>
        <charset val="238"/>
      </rPr>
      <t>U,IN</t>
    </r>
  </si>
  <si>
    <t>Ulazi iz proizvodnje</t>
  </si>
  <si>
    <r>
      <t>KAP</t>
    </r>
    <r>
      <rPr>
        <vertAlign val="subscript"/>
        <sz val="14"/>
        <color indexed="8"/>
        <rFont val="Arial"/>
        <family val="2"/>
        <charset val="238"/>
      </rPr>
      <t>U,PR</t>
    </r>
  </si>
  <si>
    <t>Ulaz iz sustava skladišta plina</t>
  </si>
  <si>
    <r>
      <t>KAP</t>
    </r>
    <r>
      <rPr>
        <vertAlign val="subscript"/>
        <sz val="14"/>
        <color indexed="8"/>
        <rFont val="Arial"/>
        <family val="2"/>
        <charset val="238"/>
      </rPr>
      <t>U,SK</t>
    </r>
  </si>
  <si>
    <t>Ulaz iz terminala za UPP</t>
  </si>
  <si>
    <r>
      <t>KAP</t>
    </r>
    <r>
      <rPr>
        <vertAlign val="subscript"/>
        <sz val="14"/>
        <color indexed="8"/>
        <rFont val="Arial"/>
        <family val="2"/>
        <charset val="238"/>
      </rPr>
      <t>U,UPP</t>
    </r>
  </si>
  <si>
    <t>Izlazi na interkonekciji</t>
  </si>
  <si>
    <r>
      <t>KAP</t>
    </r>
    <r>
      <rPr>
        <vertAlign val="subscript"/>
        <sz val="14"/>
        <color indexed="8"/>
        <rFont val="Arial"/>
        <family val="2"/>
        <charset val="238"/>
      </rPr>
      <t>I,IN</t>
    </r>
  </si>
  <si>
    <t>Izlazi u Hrvatskoj</t>
  </si>
  <si>
    <r>
      <t>KAP</t>
    </r>
    <r>
      <rPr>
        <vertAlign val="subscript"/>
        <sz val="14"/>
        <color indexed="8"/>
        <rFont val="Arial"/>
        <family val="2"/>
        <charset val="238"/>
      </rPr>
      <t>I,HR</t>
    </r>
  </si>
  <si>
    <t>Naziv tarifne stavke</t>
  </si>
  <si>
    <t>Tarifna stavka za ulaz na interkonekciji</t>
  </si>
  <si>
    <r>
      <t>T</t>
    </r>
    <r>
      <rPr>
        <b/>
        <vertAlign val="subscript"/>
        <sz val="14"/>
        <color indexed="8"/>
        <rFont val="Arial"/>
        <family val="2"/>
        <charset val="238"/>
      </rPr>
      <t>U,IN</t>
    </r>
  </si>
  <si>
    <t>Tarifna stavka za ulaz iz proizvodnje</t>
  </si>
  <si>
    <r>
      <t>T</t>
    </r>
    <r>
      <rPr>
        <b/>
        <vertAlign val="subscript"/>
        <sz val="14"/>
        <color indexed="8"/>
        <rFont val="Arial"/>
        <family val="2"/>
        <charset val="238"/>
      </rPr>
      <t>U,PR</t>
    </r>
  </si>
  <si>
    <t>Tarifna stavka za ulaz iz sustava skladišta plina</t>
  </si>
  <si>
    <r>
      <t>T</t>
    </r>
    <r>
      <rPr>
        <b/>
        <vertAlign val="subscript"/>
        <sz val="14"/>
        <color indexed="8"/>
        <rFont val="Arial"/>
        <family val="2"/>
        <charset val="238"/>
      </rPr>
      <t>U,SK</t>
    </r>
  </si>
  <si>
    <t>Tarifna stavka za ulaz iz  terminala za UPP</t>
  </si>
  <si>
    <r>
      <t>T</t>
    </r>
    <r>
      <rPr>
        <b/>
        <vertAlign val="subscript"/>
        <sz val="14"/>
        <color indexed="8"/>
        <rFont val="Arial"/>
        <family val="2"/>
        <charset val="238"/>
      </rPr>
      <t>U,UPP</t>
    </r>
  </si>
  <si>
    <t>Tarifna stavka za izlaz na interkonekciji</t>
  </si>
  <si>
    <r>
      <t>T</t>
    </r>
    <r>
      <rPr>
        <b/>
        <vertAlign val="subscript"/>
        <sz val="14"/>
        <color indexed="8"/>
        <rFont val="Arial"/>
        <family val="2"/>
        <charset val="238"/>
      </rPr>
      <t>I,IN</t>
    </r>
  </si>
  <si>
    <t>Tarifna stavka za izlaz u Hrvatskoj</t>
  </si>
  <si>
    <r>
      <t>T</t>
    </r>
    <r>
      <rPr>
        <b/>
        <vertAlign val="subscript"/>
        <sz val="14"/>
        <color indexed="8"/>
        <rFont val="Arial"/>
        <family val="2"/>
        <charset val="238"/>
      </rPr>
      <t>I,HR</t>
    </r>
  </si>
  <si>
    <t>TARIFNE STAVKE - referentna cijena (EUR/MWh)</t>
  </si>
  <si>
    <t>Godina</t>
  </si>
  <si>
    <r>
      <t>DP</t>
    </r>
    <r>
      <rPr>
        <vertAlign val="subscript"/>
        <sz val="12"/>
        <color indexed="8"/>
        <rFont val="Arial"/>
        <family val="2"/>
        <charset val="238"/>
      </rPr>
      <t>KAP</t>
    </r>
    <r>
      <rPr>
        <sz val="12"/>
        <color indexed="8"/>
        <rFont val="Arial"/>
        <family val="2"/>
        <charset val="238"/>
      </rPr>
      <t xml:space="preserve"> - Dozvoljeni prihod na temelju tarifne stavke za kapacitet (HRK)</t>
    </r>
  </si>
  <si>
    <r>
      <t>DP</t>
    </r>
    <r>
      <rPr>
        <vertAlign val="subscript"/>
        <sz val="12"/>
        <color indexed="8"/>
        <rFont val="Arial"/>
        <family val="2"/>
        <charset val="238"/>
      </rPr>
      <t xml:space="preserve">U </t>
    </r>
    <r>
      <rPr>
        <sz val="12"/>
        <color indexed="8"/>
        <rFont val="Arial"/>
        <family val="2"/>
        <charset val="238"/>
      </rPr>
      <t>- Dozvoljeni prihod na ulazima u transportni sustav (HRK)</t>
    </r>
  </si>
  <si>
    <t>ULAZI</t>
  </si>
  <si>
    <r>
      <t>DP</t>
    </r>
    <r>
      <rPr>
        <vertAlign val="subscript"/>
        <sz val="12"/>
        <color indexed="8"/>
        <rFont val="Arial"/>
        <family val="2"/>
        <charset val="238"/>
      </rPr>
      <t>I</t>
    </r>
    <r>
      <rPr>
        <sz val="12"/>
        <color indexed="8"/>
        <rFont val="Arial"/>
        <family val="2"/>
        <charset val="238"/>
      </rPr>
      <t xml:space="preserve"> - Dozvoljeni prihod na izlazima u transportni sustav (HRK)</t>
    </r>
  </si>
  <si>
    <t>IZLAZI</t>
  </si>
  <si>
    <t xml:space="preserve">Tarifna stavka za transport plina za ugovoreni stalni kapacitet na godišnjoj razini za ulaz na interkonkciji </t>
  </si>
  <si>
    <r>
      <t>k</t>
    </r>
    <r>
      <rPr>
        <vertAlign val="subscript"/>
        <sz val="12"/>
        <rFont val="Arial"/>
        <family val="2"/>
        <charset val="238"/>
      </rPr>
      <t xml:space="preserve">PG,kap </t>
    </r>
    <r>
      <rPr>
        <sz val="12"/>
        <rFont val="Arial"/>
        <family val="2"/>
        <charset val="238"/>
      </rPr>
      <t>(%)</t>
    </r>
  </si>
  <si>
    <t>KAPU,IN (kWh/dan)</t>
  </si>
  <si>
    <t>KAPU,PR (kWh/dan)</t>
  </si>
  <si>
    <r>
      <t>k</t>
    </r>
    <r>
      <rPr>
        <vertAlign val="subscript"/>
        <sz val="12"/>
        <rFont val="Arial"/>
        <family val="2"/>
        <charset val="238"/>
      </rPr>
      <t>SK</t>
    </r>
    <r>
      <rPr>
        <sz val="12"/>
        <rFont val="Arial"/>
        <family val="2"/>
        <charset val="238"/>
      </rPr>
      <t xml:space="preserve"> (%)</t>
    </r>
  </si>
  <si>
    <t>KAPU,SK (kWh/dan)</t>
  </si>
  <si>
    <r>
      <t>k</t>
    </r>
    <r>
      <rPr>
        <vertAlign val="subscript"/>
        <sz val="12"/>
        <rFont val="Arial"/>
        <family val="2"/>
        <charset val="238"/>
      </rPr>
      <t>UPP</t>
    </r>
    <r>
      <rPr>
        <sz val="12"/>
        <rFont val="Arial"/>
        <family val="2"/>
        <charset val="238"/>
      </rPr>
      <t xml:space="preserve"> (%)</t>
    </r>
  </si>
  <si>
    <t>KAPU,UPP (kWh/dan)</t>
  </si>
  <si>
    <t>Tarifna stavka za transport plina za ugovoreni stalni kapacitet na godišnjoj razini za ulaz iz proizvodnje</t>
  </si>
  <si>
    <t>Tarifna stavka za transport plina za ugovoreni stalni kapacitet na godišnjoj razini za ulaz iz sustava skladišta plina</t>
  </si>
  <si>
    <t>Tarifna stavka za transport plina za ugovoreni stalni kapacitet na godišnjoj razini za ulaz iz terminala za UPP</t>
  </si>
  <si>
    <t>Tarifna stavka za transport plina za ugovoreni stalni kapacitet na godišnjoj razini za izlaz na interkonekciji</t>
  </si>
  <si>
    <r>
      <t>k</t>
    </r>
    <r>
      <rPr>
        <vertAlign val="subscript"/>
        <sz val="12"/>
        <rFont val="Arial"/>
        <family val="2"/>
        <charset val="238"/>
      </rPr>
      <t>PG,kap</t>
    </r>
  </si>
  <si>
    <t>KAPI,IN (kWh/dan)</t>
  </si>
  <si>
    <t>KAPI,HR (kWh/dan)</t>
  </si>
  <si>
    <t>Tarifna stavka za transport plina za ugovoreni stalni kapacitet na godišnjoj razini za izlaz u Hrvatskoj</t>
  </si>
  <si>
    <t>Pojednostavljeni tarifni model prema Uredbi 2017/460 članak 26. točka 1. (d)</t>
  </si>
  <si>
    <r>
      <t>3.</t>
    </r>
    <r>
      <rPr>
        <i/>
        <vertAlign val="superscript"/>
        <sz val="14"/>
        <rFont val="Arial"/>
        <family val="2"/>
        <charset val="238"/>
      </rPr>
      <t xml:space="preserve"> </t>
    </r>
    <r>
      <rPr>
        <i/>
        <sz val="14"/>
        <rFont val="Arial"/>
        <family val="2"/>
        <charset val="238"/>
      </rPr>
      <t>RR</t>
    </r>
  </si>
  <si>
    <t>TARIFNE STAVKE - referentna cijena (EUR/kWh/dan)</t>
  </si>
  <si>
    <t>Dio dozvoljenog prihoda koji se prikuplja od IZLAZA u transportni sustav</t>
  </si>
  <si>
    <t>Dozvoljeni prihod na temelju tarifne stavke za kapacitet (EUR)*</t>
  </si>
  <si>
    <t>Dozvoljeni prihod na ulazima u transportni sustav (EUR)</t>
  </si>
  <si>
    <t>Dozvoljeni prihod na izlazima iz transportnog sustava (EUR)</t>
  </si>
  <si>
    <t xml:space="preserve">* Indikativni planirani dozvoljeni prihod za razdoblje 2026.-2030. prema dokumentu Savjetovanja o prijedlogu metodologije utvrđivanje referentne cijene plinskih transportnih usluga sukladno članku 26. Uredbe (EU) 2017/460 </t>
  </si>
  <si>
    <t>Planirani ugovoreni stalni kapacitet transportnog sustava za 4. regulacijsko razdoblje (kWh/dan)</t>
  </si>
  <si>
    <t>TU,IN (EUR/kWh/dan)</t>
  </si>
  <si>
    <t>DPU (EUR)</t>
  </si>
  <si>
    <t>TU,PR (EUR/kWh/dan)</t>
  </si>
  <si>
    <t>TU,SK (EUR/kWh/dan)</t>
  </si>
  <si>
    <t>TU,UPP (EUR/kWh/dan)</t>
  </si>
  <si>
    <t>TI, IN (EUR/kWh/dan)</t>
  </si>
  <si>
    <t>DPI (EUR)</t>
  </si>
  <si>
    <t>TI,HR (EUR/kWh/dan)</t>
  </si>
  <si>
    <t>Raspodjela planiranog dozvoljenog prihoda</t>
  </si>
  <si>
    <r>
      <t>DP</t>
    </r>
    <r>
      <rPr>
        <vertAlign val="subscript"/>
        <sz val="14"/>
        <color indexed="8"/>
        <rFont val="Arial"/>
        <family val="2"/>
        <charset val="238"/>
      </rPr>
      <t>KAP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</si>
</sst>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i/>
      <vertAlign val="superscript"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vertAlign val="subscript"/>
      <sz val="14"/>
      <color indexed="8"/>
      <name val="Arial"/>
      <family val="2"/>
      <charset val="238"/>
    </font>
    <font>
      <vertAlign val="subscript"/>
      <sz val="14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u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vertAlign val="subscript"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u/>
      <sz val="12"/>
      <name val="Arial"/>
      <family val="2"/>
      <charset val="238"/>
    </font>
    <font>
      <u/>
      <sz val="12"/>
      <name val="Arial"/>
      <family val="2"/>
      <charset val="238"/>
    </font>
    <font>
      <vertAlign val="subscript"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D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3" fontId="6" fillId="3" borderId="30" xfId="0" applyNumberFormat="1" applyFont="1" applyFill="1" applyBorder="1" applyAlignment="1" applyProtection="1">
      <alignment horizontal="center" vertical="center"/>
      <protection locked="0"/>
    </xf>
    <xf numFmtId="3" fontId="6" fillId="3" borderId="13" xfId="0" applyNumberFormat="1" applyFont="1" applyFill="1" applyBorder="1" applyAlignment="1" applyProtection="1">
      <alignment horizontal="center" vertical="center"/>
      <protection locked="0"/>
    </xf>
    <xf numFmtId="3" fontId="6" fillId="3" borderId="31" xfId="0" applyNumberFormat="1" applyFont="1" applyFill="1" applyBorder="1" applyAlignment="1" applyProtection="1">
      <alignment horizontal="center" vertical="center"/>
      <protection locked="0"/>
    </xf>
    <xf numFmtId="3" fontId="6" fillId="3" borderId="21" xfId="0" applyNumberFormat="1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3" fontId="6" fillId="3" borderId="19" xfId="0" applyNumberFormat="1" applyFont="1" applyFill="1" applyBorder="1" applyAlignment="1" applyProtection="1">
      <alignment horizontal="center" vertical="center"/>
      <protection locked="0"/>
    </xf>
    <xf numFmtId="3" fontId="6" fillId="3" borderId="36" xfId="0" applyNumberFormat="1" applyFont="1" applyFill="1" applyBorder="1" applyAlignment="1" applyProtection="1">
      <alignment horizontal="center" vertical="center"/>
      <protection locked="0"/>
    </xf>
    <xf numFmtId="3" fontId="6" fillId="3" borderId="39" xfId="0" applyNumberFormat="1" applyFont="1" applyFill="1" applyBorder="1" applyAlignment="1" applyProtection="1">
      <alignment horizontal="center" vertical="center"/>
      <protection locked="0"/>
    </xf>
    <xf numFmtId="3" fontId="6" fillId="3" borderId="25" xfId="0" applyNumberFormat="1" applyFont="1" applyFill="1" applyBorder="1" applyAlignment="1" applyProtection="1">
      <alignment horizontal="center" vertical="center"/>
      <protection locked="0"/>
    </xf>
    <xf numFmtId="3" fontId="6" fillId="3" borderId="26" xfId="0" applyNumberFormat="1" applyFont="1" applyFill="1" applyBorder="1" applyAlignment="1" applyProtection="1">
      <alignment horizontal="center" vertical="center"/>
      <protection locked="0"/>
    </xf>
    <xf numFmtId="3" fontId="6" fillId="3" borderId="27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7" borderId="57" xfId="0" applyFont="1" applyFill="1" applyBorder="1" applyAlignment="1">
      <alignment horizontal="center" vertical="center" wrapText="1"/>
    </xf>
    <xf numFmtId="0" fontId="22" fillId="7" borderId="58" xfId="0" applyFont="1" applyFill="1" applyBorder="1" applyAlignment="1">
      <alignment horizontal="center" vertical="center" wrapText="1"/>
    </xf>
    <xf numFmtId="0" fontId="22" fillId="7" borderId="59" xfId="0" applyFont="1" applyFill="1" applyBorder="1" applyAlignment="1">
      <alignment horizontal="center" vertical="center" wrapText="1"/>
    </xf>
    <xf numFmtId="0" fontId="22" fillId="7" borderId="60" xfId="0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vertical="center" wrapText="1"/>
    </xf>
    <xf numFmtId="3" fontId="24" fillId="8" borderId="17" xfId="0" applyNumberFormat="1" applyFont="1" applyFill="1" applyBorder="1" applyAlignment="1">
      <alignment horizontal="right" vertical="center"/>
    </xf>
    <xf numFmtId="0" fontId="16" fillId="0" borderId="62" xfId="0" applyFont="1" applyBorder="1" applyAlignment="1">
      <alignment vertical="center" wrapText="1"/>
    </xf>
    <xf numFmtId="3" fontId="16" fillId="9" borderId="1" xfId="0" applyNumberFormat="1" applyFont="1" applyFill="1" applyBorder="1" applyAlignment="1">
      <alignment horizontal="right" vertical="center"/>
    </xf>
    <xf numFmtId="9" fontId="21" fillId="0" borderId="0" xfId="1" applyFont="1" applyFill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63" xfId="0" applyFont="1" applyBorder="1" applyAlignment="1">
      <alignment vertical="center" wrapText="1"/>
    </xf>
    <xf numFmtId="3" fontId="16" fillId="9" borderId="26" xfId="0" applyNumberFormat="1" applyFont="1" applyFill="1" applyBorder="1" applyAlignment="1">
      <alignment horizontal="right" vertical="center"/>
    </xf>
    <xf numFmtId="0" fontId="18" fillId="0" borderId="6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2" fillId="7" borderId="59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10" borderId="11" xfId="0" applyFont="1" applyFill="1" applyBorder="1" applyAlignment="1">
      <alignment vertical="center"/>
    </xf>
    <xf numFmtId="0" fontId="18" fillId="11" borderId="40" xfId="0" applyFont="1" applyFill="1" applyBorder="1" applyAlignment="1">
      <alignment vertical="center"/>
    </xf>
    <xf numFmtId="3" fontId="18" fillId="10" borderId="1" xfId="0" applyNumberFormat="1" applyFont="1" applyFill="1" applyBorder="1" applyAlignment="1">
      <alignment vertical="center"/>
    </xf>
    <xf numFmtId="3" fontId="18" fillId="12" borderId="1" xfId="0" applyNumberFormat="1" applyFont="1" applyFill="1" applyBorder="1" applyAlignment="1">
      <alignment vertical="center"/>
    </xf>
    <xf numFmtId="2" fontId="18" fillId="7" borderId="1" xfId="0" applyNumberFormat="1" applyFont="1" applyFill="1" applyBorder="1" applyAlignment="1">
      <alignment vertical="center"/>
    </xf>
    <xf numFmtId="3" fontId="18" fillId="12" borderId="65" xfId="0" applyNumberFormat="1" applyFont="1" applyFill="1" applyBorder="1" applyAlignment="1">
      <alignment vertical="center"/>
    </xf>
    <xf numFmtId="3" fontId="18" fillId="12" borderId="26" xfId="0" applyNumberFormat="1" applyFont="1" applyFill="1" applyBorder="1" applyAlignment="1">
      <alignment vertical="center"/>
    </xf>
    <xf numFmtId="0" fontId="22" fillId="7" borderId="66" xfId="0" applyFont="1" applyFill="1" applyBorder="1" applyAlignment="1">
      <alignment horizontal="center" vertical="center"/>
    </xf>
    <xf numFmtId="164" fontId="21" fillId="10" borderId="59" xfId="0" applyNumberFormat="1" applyFont="1" applyFill="1" applyBorder="1" applyAlignment="1">
      <alignment vertical="center"/>
    </xf>
    <xf numFmtId="0" fontId="21" fillId="10" borderId="59" xfId="0" applyFont="1" applyFill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164" fontId="21" fillId="10" borderId="53" xfId="0" applyNumberFormat="1" applyFont="1" applyFill="1" applyBorder="1" applyAlignment="1">
      <alignment vertical="center"/>
    </xf>
    <xf numFmtId="3" fontId="18" fillId="10" borderId="40" xfId="0" applyNumberFormat="1" applyFont="1" applyFill="1" applyBorder="1" applyAlignment="1">
      <alignment vertical="center"/>
    </xf>
    <xf numFmtId="4" fontId="18" fillId="11" borderId="1" xfId="0" applyNumberFormat="1" applyFont="1" applyFill="1" applyBorder="1" applyAlignment="1">
      <alignment vertical="center"/>
    </xf>
    <xf numFmtId="0" fontId="18" fillId="0" borderId="44" xfId="0" applyFont="1" applyBorder="1" applyAlignment="1">
      <alignment horizontal="left" vertical="center"/>
    </xf>
    <xf numFmtId="3" fontId="16" fillId="9" borderId="45" xfId="0" applyNumberFormat="1" applyFont="1" applyFill="1" applyBorder="1" applyAlignment="1">
      <alignment horizontal="right" vertical="center"/>
    </xf>
    <xf numFmtId="3" fontId="16" fillId="9" borderId="67" xfId="0" applyNumberFormat="1" applyFont="1" applyFill="1" applyBorder="1" applyAlignment="1">
      <alignment horizontal="right" vertical="center"/>
    </xf>
    <xf numFmtId="0" fontId="22" fillId="7" borderId="68" xfId="0" applyFont="1" applyFill="1" applyBorder="1" applyAlignment="1">
      <alignment horizontal="center" vertical="center"/>
    </xf>
    <xf numFmtId="0" fontId="21" fillId="10" borderId="69" xfId="0" applyFont="1" applyFill="1" applyBorder="1" applyAlignment="1">
      <alignment vertical="center"/>
    </xf>
    <xf numFmtId="0" fontId="18" fillId="11" borderId="70" xfId="0" applyFont="1" applyFill="1" applyBorder="1" applyAlignment="1">
      <alignment vertical="center"/>
    </xf>
    <xf numFmtId="3" fontId="18" fillId="10" borderId="45" xfId="0" applyNumberFormat="1" applyFont="1" applyFill="1" applyBorder="1" applyAlignment="1">
      <alignment vertical="center"/>
    </xf>
    <xf numFmtId="3" fontId="18" fillId="12" borderId="45" xfId="0" applyNumberFormat="1" applyFont="1" applyFill="1" applyBorder="1" applyAlignment="1">
      <alignment vertical="center"/>
    </xf>
    <xf numFmtId="2" fontId="18" fillId="7" borderId="45" xfId="0" applyNumberFormat="1" applyFont="1" applyFill="1" applyBorder="1" applyAlignment="1">
      <alignment vertical="center"/>
    </xf>
    <xf numFmtId="3" fontId="18" fillId="12" borderId="71" xfId="0" applyNumberFormat="1" applyFont="1" applyFill="1" applyBorder="1" applyAlignment="1">
      <alignment vertical="center"/>
    </xf>
    <xf numFmtId="3" fontId="18" fillId="12" borderId="67" xfId="0" applyNumberFormat="1" applyFont="1" applyFill="1" applyBorder="1" applyAlignment="1">
      <alignment vertical="center"/>
    </xf>
    <xf numFmtId="0" fontId="22" fillId="7" borderId="72" xfId="0" applyFont="1" applyFill="1" applyBorder="1" applyAlignment="1">
      <alignment horizontal="center" vertical="center"/>
    </xf>
    <xf numFmtId="164" fontId="21" fillId="10" borderId="68" xfId="0" applyNumberFormat="1" applyFont="1" applyFill="1" applyBorder="1" applyAlignment="1">
      <alignment vertical="center"/>
    </xf>
    <xf numFmtId="0" fontId="21" fillId="10" borderId="68" xfId="0" applyFont="1" applyFill="1" applyBorder="1" applyAlignment="1">
      <alignment vertical="center"/>
    </xf>
    <xf numFmtId="164" fontId="21" fillId="10" borderId="73" xfId="0" applyNumberFormat="1" applyFont="1" applyFill="1" applyBorder="1" applyAlignment="1">
      <alignment vertical="center"/>
    </xf>
    <xf numFmtId="3" fontId="18" fillId="10" borderId="70" xfId="0" applyNumberFormat="1" applyFont="1" applyFill="1" applyBorder="1" applyAlignment="1">
      <alignment vertical="center"/>
    </xf>
    <xf numFmtId="4" fontId="18" fillId="11" borderId="45" xfId="0" applyNumberFormat="1" applyFont="1" applyFill="1" applyBorder="1" applyAlignment="1">
      <alignment vertical="center"/>
    </xf>
    <xf numFmtId="9" fontId="6" fillId="4" borderId="1" xfId="1" applyFont="1" applyFill="1" applyBorder="1" applyAlignment="1" applyProtection="1">
      <alignment horizontal="center" vertical="center"/>
    </xf>
    <xf numFmtId="3" fontId="3" fillId="3" borderId="15" xfId="0" applyNumberFormat="1" applyFont="1" applyFill="1" applyBorder="1" applyAlignment="1" applyProtection="1">
      <alignment horizontal="right" vertical="center"/>
      <protection locked="0"/>
    </xf>
    <xf numFmtId="3" fontId="3" fillId="3" borderId="16" xfId="0" applyNumberFormat="1" applyFont="1" applyFill="1" applyBorder="1" applyAlignment="1" applyProtection="1">
      <alignment horizontal="right" vertical="center"/>
      <protection locked="0"/>
    </xf>
    <xf numFmtId="3" fontId="3" fillId="3" borderId="17" xfId="0" applyNumberFormat="1" applyFont="1" applyFill="1" applyBorder="1" applyAlignment="1" applyProtection="1">
      <alignment horizontal="right" vertical="center"/>
      <protection locked="0"/>
    </xf>
    <xf numFmtId="3" fontId="3" fillId="3" borderId="18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3" fontId="7" fillId="5" borderId="4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3" fontId="9" fillId="5" borderId="74" xfId="0" applyNumberFormat="1" applyFont="1" applyFill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 vertical="center" wrapText="1"/>
    </xf>
    <xf numFmtId="3" fontId="9" fillId="5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3" fontId="3" fillId="0" borderId="26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3" fontId="9" fillId="5" borderId="10" xfId="0" applyNumberFormat="1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13" fillId="6" borderId="46" xfId="0" applyFont="1" applyFill="1" applyBorder="1" applyAlignment="1">
      <alignment horizontal="left" vertical="center" wrapText="1"/>
    </xf>
    <xf numFmtId="0" fontId="14" fillId="6" borderId="47" xfId="0" applyFont="1" applyFill="1" applyBorder="1" applyAlignment="1">
      <alignment horizontal="center" vertical="center"/>
    </xf>
    <xf numFmtId="164" fontId="13" fillId="0" borderId="39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3" fillId="0" borderId="31" xfId="0" applyNumberFormat="1" applyFont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0" fontId="13" fillId="6" borderId="48" xfId="0" applyFont="1" applyFill="1" applyBorder="1" applyAlignment="1">
      <alignment horizontal="left" vertical="center" wrapText="1"/>
    </xf>
    <xf numFmtId="0" fontId="14" fillId="6" borderId="49" xfId="0" applyFont="1" applyFill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0" fontId="13" fillId="6" borderId="50" xfId="0" applyFont="1" applyFill="1" applyBorder="1" applyAlignment="1">
      <alignment horizontal="left" vertical="center" wrapText="1"/>
    </xf>
    <xf numFmtId="0" fontId="14" fillId="6" borderId="33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164" fontId="13" fillId="0" borderId="52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53" xfId="0" applyNumberFormat="1" applyFont="1" applyBorder="1" applyAlignment="1">
      <alignment horizontal="center" vertical="center"/>
    </xf>
    <xf numFmtId="164" fontId="13" fillId="0" borderId="5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center" vertical="center"/>
    </xf>
    <xf numFmtId="164" fontId="13" fillId="0" borderId="30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/>
    </xf>
    <xf numFmtId="164" fontId="13" fillId="0" borderId="41" xfId="0" applyNumberFormat="1" applyFont="1" applyBorder="1" applyAlignment="1">
      <alignment horizontal="center" vertical="center"/>
    </xf>
    <xf numFmtId="0" fontId="13" fillId="6" borderId="56" xfId="0" applyFont="1" applyFill="1" applyBorder="1" applyAlignment="1">
      <alignment horizontal="left" vertical="center" wrapText="1"/>
    </xf>
    <xf numFmtId="0" fontId="14" fillId="6" borderId="43" xfId="0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2" fontId="13" fillId="0" borderId="39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2" fontId="13" fillId="0" borderId="19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22" xfId="0" applyNumberFormat="1" applyFont="1" applyBorder="1" applyAlignment="1">
      <alignment horizontal="center" vertical="center"/>
    </xf>
    <xf numFmtId="2" fontId="13" fillId="0" borderId="52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3" fillId="0" borderId="53" xfId="0" applyNumberFormat="1" applyFont="1" applyBorder="1" applyAlignment="1">
      <alignment horizontal="center" vertical="center"/>
    </xf>
    <xf numFmtId="2" fontId="13" fillId="0" borderId="54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40" xfId="0" applyNumberFormat="1" applyFont="1" applyBorder="1" applyAlignment="1">
      <alignment horizontal="center" vertical="center"/>
    </xf>
    <xf numFmtId="2" fontId="13" fillId="0" borderId="41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2" fontId="13" fillId="0" borderId="27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3" fontId="6" fillId="3" borderId="34" xfId="0" applyNumberFormat="1" applyFont="1" applyFill="1" applyBorder="1" applyAlignment="1" applyProtection="1">
      <alignment horizontal="center" vertical="center"/>
      <protection locked="0"/>
    </xf>
    <xf numFmtId="3" fontId="6" fillId="3" borderId="37" xfId="0" applyNumberFormat="1" applyFont="1" applyFill="1" applyBorder="1" applyAlignment="1" applyProtection="1">
      <alignment horizontal="center" vertical="center"/>
      <protection locked="0"/>
    </xf>
    <xf numFmtId="3" fontId="6" fillId="3" borderId="28" xfId="0" applyNumberFormat="1" applyFont="1" applyFill="1" applyBorder="1" applyAlignment="1" applyProtection="1">
      <alignment horizontal="center" vertical="center"/>
      <protection locked="0"/>
    </xf>
    <xf numFmtId="3" fontId="6" fillId="3" borderId="40" xfId="0" applyNumberFormat="1" applyFont="1" applyFill="1" applyBorder="1" applyAlignment="1" applyProtection="1">
      <alignment horizontal="center" vertical="center"/>
      <protection locked="0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8" xfId="0" applyNumberFormat="1" applyFont="1" applyFill="1" applyBorder="1" applyAlignment="1">
      <alignment horizontal="center" vertical="center" wrapText="1"/>
    </xf>
    <xf numFmtId="3" fontId="7" fillId="5" borderId="3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0" fontId="12" fillId="2" borderId="75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400" b="0" i="0" u="none" strike="noStrike" baseline="0">
                <a:solidFill>
                  <a:sysClr val="windowText" lastClr="000000"/>
                </a:solidFill>
                <a:effectLst/>
              </a:rPr>
              <a:t>TARIFNE STAVKE - referentna cijena (EUR/MWh</a:t>
            </a:r>
            <a:r>
              <a:rPr lang="hr-HR" sz="1400" b="0" i="0" u="none" strike="noStrike" baseline="0">
                <a:effectLst/>
              </a:rPr>
              <a:t>)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plotArea>
      <c:layout>
        <c:manualLayout>
          <c:layoutTarget val="inner"/>
          <c:xMode val="edge"/>
          <c:yMode val="edge"/>
          <c:x val="5.6767058004611924E-2"/>
          <c:y val="6.3145547504632527E-2"/>
          <c:w val="0.93025611431807043"/>
          <c:h val="0.74528833041510012"/>
        </c:manualLayout>
      </c:layout>
      <c:lineChart>
        <c:grouping val="standard"/>
        <c:varyColors val="0"/>
        <c:ser>
          <c:idx val="0"/>
          <c:order val="0"/>
          <c:tx>
            <c:strRef>
              <c:f>'Tarifni Model'!$B$49:$C$49</c:f>
              <c:strCache>
                <c:ptCount val="2"/>
                <c:pt idx="0">
                  <c:v>Tarifna stavka za ulaz na interkonekciji</c:v>
                </c:pt>
                <c:pt idx="1">
                  <c:v>TU,IN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'Tarifni Model'!$D$47:$I$48</c:f>
              <c:multiLvlStrCache>
                <c:ptCount val="6"/>
                <c:lvl>
                  <c:pt idx="0">
                    <c:v>2025.</c:v>
                  </c:pt>
                  <c:pt idx="1">
                    <c:v>2026.</c:v>
                  </c:pt>
                  <c:pt idx="2">
                    <c:v>2027.</c:v>
                  </c:pt>
                  <c:pt idx="3">
                    <c:v>2028.</c:v>
                  </c:pt>
                  <c:pt idx="4">
                    <c:v>2029.</c:v>
                  </c:pt>
                  <c:pt idx="5">
                    <c:v>2030.</c:v>
                  </c:pt>
                </c:lvl>
                <c:lvl>
                  <c:pt idx="0">
                    <c:v>3. RR</c:v>
                  </c:pt>
                  <c:pt idx="1">
                    <c:v>4. regulacijsko razdoblje</c:v>
                  </c:pt>
                </c:lvl>
              </c:multiLvlStrCache>
            </c:multiLvlStrRef>
          </c:cat>
          <c:val>
            <c:numRef>
              <c:f>'Tarifni Model'!$D$49:$I$49</c:f>
              <c:numCache>
                <c:formatCode>0.00</c:formatCode>
                <c:ptCount val="6"/>
                <c:pt idx="0">
                  <c:v>0.89013698630136995</c:v>
                </c:pt>
                <c:pt idx="1">
                  <c:v>0.93698630136986305</c:v>
                </c:pt>
                <c:pt idx="2">
                  <c:v>0.70767123287671219</c:v>
                </c:pt>
                <c:pt idx="3">
                  <c:v>0.71506849315068488</c:v>
                </c:pt>
                <c:pt idx="4">
                  <c:v>0.73479452054794514</c:v>
                </c:pt>
                <c:pt idx="5">
                  <c:v>0.74602739726027401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C-4156-BA7E-0F2086A7DAB6}"/>
            </c:ext>
          </c:extLst>
        </c:ser>
        <c:ser>
          <c:idx val="1"/>
          <c:order val="1"/>
          <c:tx>
            <c:strRef>
              <c:f>'Tarifni Model'!$B$50:$C$50</c:f>
              <c:strCache>
                <c:ptCount val="2"/>
                <c:pt idx="0">
                  <c:v>Tarifna stavka za ulaz iz proizvodnje</c:v>
                </c:pt>
                <c:pt idx="1">
                  <c:v>TU,PR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multiLvlStrRef>
              <c:f>'Tarifni Model'!$D$47:$I$48</c:f>
              <c:multiLvlStrCache>
                <c:ptCount val="6"/>
                <c:lvl>
                  <c:pt idx="0">
                    <c:v>2025.</c:v>
                  </c:pt>
                  <c:pt idx="1">
                    <c:v>2026.</c:v>
                  </c:pt>
                  <c:pt idx="2">
                    <c:v>2027.</c:v>
                  </c:pt>
                  <c:pt idx="3">
                    <c:v>2028.</c:v>
                  </c:pt>
                  <c:pt idx="4">
                    <c:v>2029.</c:v>
                  </c:pt>
                  <c:pt idx="5">
                    <c:v>2030.</c:v>
                  </c:pt>
                </c:lvl>
                <c:lvl>
                  <c:pt idx="0">
                    <c:v>3. RR</c:v>
                  </c:pt>
                  <c:pt idx="1">
                    <c:v>4. regulacijsko razdoblje</c:v>
                  </c:pt>
                </c:lvl>
              </c:multiLvlStrCache>
            </c:multiLvlStrRef>
          </c:cat>
          <c:val>
            <c:numRef>
              <c:f>'Tarifni Model'!$D$50:$I$50</c:f>
              <c:numCache>
                <c:formatCode>0.00</c:formatCode>
                <c:ptCount val="6"/>
                <c:pt idx="0">
                  <c:v>0.89013698630136995</c:v>
                </c:pt>
                <c:pt idx="1">
                  <c:v>0.93698630136986305</c:v>
                </c:pt>
                <c:pt idx="2">
                  <c:v>0.70767123287671219</c:v>
                </c:pt>
                <c:pt idx="3">
                  <c:v>0.71506849315068488</c:v>
                </c:pt>
                <c:pt idx="4">
                  <c:v>0.73479452054794514</c:v>
                </c:pt>
                <c:pt idx="5">
                  <c:v>0.74602739726027401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C-4156-BA7E-0F2086A7DAB6}"/>
            </c:ext>
          </c:extLst>
        </c:ser>
        <c:ser>
          <c:idx val="2"/>
          <c:order val="2"/>
          <c:tx>
            <c:strRef>
              <c:f>'Tarifni Model'!$B$51:$C$51</c:f>
              <c:strCache>
                <c:ptCount val="2"/>
                <c:pt idx="0">
                  <c:v>Tarifna stavka za ulaz iz sustava skladišta plina</c:v>
                </c:pt>
                <c:pt idx="1">
                  <c:v>TU,SK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'Tarifni Model'!$D$47:$I$48</c:f>
              <c:multiLvlStrCache>
                <c:ptCount val="6"/>
                <c:lvl>
                  <c:pt idx="0">
                    <c:v>2025.</c:v>
                  </c:pt>
                  <c:pt idx="1">
                    <c:v>2026.</c:v>
                  </c:pt>
                  <c:pt idx="2">
                    <c:v>2027.</c:v>
                  </c:pt>
                  <c:pt idx="3">
                    <c:v>2028.</c:v>
                  </c:pt>
                  <c:pt idx="4">
                    <c:v>2029.</c:v>
                  </c:pt>
                  <c:pt idx="5">
                    <c:v>2030.</c:v>
                  </c:pt>
                </c:lvl>
                <c:lvl>
                  <c:pt idx="0">
                    <c:v>3. RR</c:v>
                  </c:pt>
                  <c:pt idx="1">
                    <c:v>4. regulacijsko razdoblje</c:v>
                  </c:pt>
                </c:lvl>
              </c:multiLvlStrCache>
            </c:multiLvlStrRef>
          </c:cat>
          <c:val>
            <c:numRef>
              <c:f>'Tarifni Model'!$D$51:$I$51</c:f>
              <c:numCache>
                <c:formatCode>0.00</c:formatCode>
                <c:ptCount val="6"/>
                <c:pt idx="0">
                  <c:v>8.9041095890410954E-2</c:v>
                </c:pt>
                <c:pt idx="1">
                  <c:v>9.3698630136986302E-2</c:v>
                </c:pt>
                <c:pt idx="2">
                  <c:v>7.0684931506849319E-2</c:v>
                </c:pt>
                <c:pt idx="3">
                  <c:v>7.1506849315068496E-2</c:v>
                </c:pt>
                <c:pt idx="4">
                  <c:v>7.3424657534246582E-2</c:v>
                </c:pt>
                <c:pt idx="5">
                  <c:v>7.4520547945205476E-2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5C-4156-BA7E-0F2086A7DAB6}"/>
            </c:ext>
          </c:extLst>
        </c:ser>
        <c:ser>
          <c:idx val="3"/>
          <c:order val="3"/>
          <c:tx>
            <c:strRef>
              <c:f>'Tarifni Model'!$B$52:$C$52</c:f>
              <c:strCache>
                <c:ptCount val="2"/>
                <c:pt idx="0">
                  <c:v>Tarifna stavka za ulaz iz  terminala za UPP</c:v>
                </c:pt>
                <c:pt idx="1">
                  <c:v>TU,UPP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'Tarifni Model'!$D$47:$I$48</c:f>
              <c:multiLvlStrCache>
                <c:ptCount val="6"/>
                <c:lvl>
                  <c:pt idx="0">
                    <c:v>2025.</c:v>
                  </c:pt>
                  <c:pt idx="1">
                    <c:v>2026.</c:v>
                  </c:pt>
                  <c:pt idx="2">
                    <c:v>2027.</c:v>
                  </c:pt>
                  <c:pt idx="3">
                    <c:v>2028.</c:v>
                  </c:pt>
                  <c:pt idx="4">
                    <c:v>2029.</c:v>
                  </c:pt>
                  <c:pt idx="5">
                    <c:v>2030.</c:v>
                  </c:pt>
                </c:lvl>
                <c:lvl>
                  <c:pt idx="0">
                    <c:v>3. RR</c:v>
                  </c:pt>
                  <c:pt idx="1">
                    <c:v>4. regulacijsko razdoblje</c:v>
                  </c:pt>
                </c:lvl>
              </c:multiLvlStrCache>
            </c:multiLvlStrRef>
          </c:cat>
          <c:val>
            <c:numRef>
              <c:f>'Tarifni Model'!$D$52:$I$52</c:f>
              <c:numCache>
                <c:formatCode>0.00</c:formatCode>
                <c:ptCount val="6"/>
                <c:pt idx="0">
                  <c:v>0.7564383561643836</c:v>
                </c:pt>
                <c:pt idx="1">
                  <c:v>0.93698630136986305</c:v>
                </c:pt>
                <c:pt idx="2">
                  <c:v>0.70767123287671219</c:v>
                </c:pt>
                <c:pt idx="3">
                  <c:v>0.71506849315068488</c:v>
                </c:pt>
                <c:pt idx="4">
                  <c:v>0.73479452054794514</c:v>
                </c:pt>
                <c:pt idx="5">
                  <c:v>0.74602739726027401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5C-4156-BA7E-0F2086A7DAB6}"/>
            </c:ext>
          </c:extLst>
        </c:ser>
        <c:ser>
          <c:idx val="4"/>
          <c:order val="4"/>
          <c:tx>
            <c:strRef>
              <c:f>'Tarifni Model'!$B$53:$C$53</c:f>
              <c:strCache>
                <c:ptCount val="2"/>
                <c:pt idx="0">
                  <c:v>Tarifna stavka za izlaz na interkonekciji</c:v>
                </c:pt>
                <c:pt idx="1">
                  <c:v>TI,IN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'Tarifni Model'!$D$47:$I$48</c:f>
              <c:multiLvlStrCache>
                <c:ptCount val="6"/>
                <c:lvl>
                  <c:pt idx="0">
                    <c:v>2025.</c:v>
                  </c:pt>
                  <c:pt idx="1">
                    <c:v>2026.</c:v>
                  </c:pt>
                  <c:pt idx="2">
                    <c:v>2027.</c:v>
                  </c:pt>
                  <c:pt idx="3">
                    <c:v>2028.</c:v>
                  </c:pt>
                  <c:pt idx="4">
                    <c:v>2029.</c:v>
                  </c:pt>
                  <c:pt idx="5">
                    <c:v>2030.</c:v>
                  </c:pt>
                </c:lvl>
                <c:lvl>
                  <c:pt idx="0">
                    <c:v>3. RR</c:v>
                  </c:pt>
                  <c:pt idx="1">
                    <c:v>4. regulacijsko razdoblje</c:v>
                  </c:pt>
                </c:lvl>
              </c:multiLvlStrCache>
            </c:multiLvlStrRef>
          </c:cat>
          <c:val>
            <c:numRef>
              <c:f>'Tarifni Model'!$D$53:$I$53</c:f>
              <c:numCache>
                <c:formatCode>0.00</c:formatCode>
                <c:ptCount val="6"/>
                <c:pt idx="0">
                  <c:v>0.50520547945205485</c:v>
                </c:pt>
                <c:pt idx="1">
                  <c:v>0.64273972602739726</c:v>
                </c:pt>
                <c:pt idx="2">
                  <c:v>0.48191780821917812</c:v>
                </c:pt>
                <c:pt idx="3">
                  <c:v>0.48712328767123292</c:v>
                </c:pt>
                <c:pt idx="4">
                  <c:v>0.50082191780821916</c:v>
                </c:pt>
                <c:pt idx="5">
                  <c:v>0.50849315068493151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5C-4156-BA7E-0F2086A7DAB6}"/>
            </c:ext>
          </c:extLst>
        </c:ser>
        <c:ser>
          <c:idx val="5"/>
          <c:order val="5"/>
          <c:tx>
            <c:strRef>
              <c:f>'Tarifni Model'!$B$54:$C$54</c:f>
              <c:strCache>
                <c:ptCount val="2"/>
                <c:pt idx="0">
                  <c:v>Tarifna stavka za izlaz u Hrvatskoj</c:v>
                </c:pt>
                <c:pt idx="1">
                  <c:v>TI,HR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lgDashDot"/>
              <a:round/>
            </a:ln>
            <a:effectLst/>
          </c:spPr>
          <c:marker>
            <c:symbol val="none"/>
          </c:marker>
          <c:cat>
            <c:multiLvlStrRef>
              <c:f>'Tarifni Model'!$D$47:$I$48</c:f>
              <c:multiLvlStrCache>
                <c:ptCount val="6"/>
                <c:lvl>
                  <c:pt idx="0">
                    <c:v>2025.</c:v>
                  </c:pt>
                  <c:pt idx="1">
                    <c:v>2026.</c:v>
                  </c:pt>
                  <c:pt idx="2">
                    <c:v>2027.</c:v>
                  </c:pt>
                  <c:pt idx="3">
                    <c:v>2028.</c:v>
                  </c:pt>
                  <c:pt idx="4">
                    <c:v>2029.</c:v>
                  </c:pt>
                  <c:pt idx="5">
                    <c:v>2030.</c:v>
                  </c:pt>
                </c:lvl>
                <c:lvl>
                  <c:pt idx="0">
                    <c:v>3. RR</c:v>
                  </c:pt>
                  <c:pt idx="1">
                    <c:v>4. regulacijsko razdoblje</c:v>
                  </c:pt>
                </c:lvl>
              </c:multiLvlStrCache>
            </c:multiLvlStrRef>
          </c:cat>
          <c:val>
            <c:numRef>
              <c:f>'Tarifni Model'!$D$54:$I$54</c:f>
              <c:numCache>
                <c:formatCode>0.00</c:formatCode>
                <c:ptCount val="6"/>
                <c:pt idx="0">
                  <c:v>0.50520547945205485</c:v>
                </c:pt>
                <c:pt idx="1">
                  <c:v>0.64273972602739726</c:v>
                </c:pt>
                <c:pt idx="2">
                  <c:v>0.48191780821917812</c:v>
                </c:pt>
                <c:pt idx="3">
                  <c:v>0.48712328767123292</c:v>
                </c:pt>
                <c:pt idx="4">
                  <c:v>0.50082191780821916</c:v>
                </c:pt>
                <c:pt idx="5">
                  <c:v>0.50849315068493151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5C-4156-BA7E-0F2086A7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4672"/>
        <c:axId val="19865904"/>
      </c:lineChart>
      <c:catAx>
        <c:axId val="2106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65904"/>
        <c:crosses val="autoZero"/>
        <c:auto val="1"/>
        <c:lblAlgn val="ctr"/>
        <c:lblOffset val="100"/>
        <c:noMultiLvlLbl val="0"/>
      </c:catAx>
      <c:valAx>
        <c:axId val="1986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6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375634909568562E-2"/>
          <c:y val="0.92605626729877633"/>
          <c:w val="0.85721308045365918"/>
          <c:h val="6.419442925824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55</xdr:row>
      <xdr:rowOff>27214</xdr:rowOff>
    </xdr:from>
    <xdr:to>
      <xdr:col>9</xdr:col>
      <xdr:colOff>40821</xdr:colOff>
      <xdr:row>88</xdr:row>
      <xdr:rowOff>209550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38C7C9-E6A6-46B8-B91A-BDB5F817B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693964</xdr:colOff>
      <xdr:row>84</xdr:row>
      <xdr:rowOff>217714</xdr:rowOff>
    </xdr:from>
    <xdr:to>
      <xdr:col>8</xdr:col>
      <xdr:colOff>1107964</xdr:colOff>
      <xdr:row>84</xdr:row>
      <xdr:rowOff>217714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A9B317-3536-40E2-2175-BBBC4B249752}"/>
            </a:ext>
          </a:extLst>
        </xdr:cNvPr>
        <xdr:cNvCxnSpPr/>
      </xdr:nvCxnSpPr>
      <xdr:spPr>
        <a:xfrm>
          <a:off x="979714" y="27568071"/>
          <a:ext cx="1184400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red.local\Users\privatno\arosanda\Desktop\POJEDNOSTAVLJENI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ni Model"/>
      <sheetName val="Izračun"/>
      <sheetName val="Dozvoljeni prihod"/>
      <sheetName val="Izravnati DP"/>
    </sheetNames>
    <sheetDataSet>
      <sheetData sheetId="0">
        <row r="7">
          <cell r="F7">
            <v>0.6</v>
          </cell>
        </row>
      </sheetData>
      <sheetData sheetId="1">
        <row r="13">
          <cell r="B13">
            <v>2.0055000000000001</v>
          </cell>
        </row>
      </sheetData>
      <sheetData sheetId="2">
        <row r="12">
          <cell r="I12">
            <v>403196158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J56"/>
  <sheetViews>
    <sheetView tabSelected="1" zoomScale="70" zoomScaleNormal="70" workbookViewId="0">
      <selection activeCell="E15" sqref="E15"/>
    </sheetView>
  </sheetViews>
  <sheetFormatPr defaultColWidth="9.140625" defaultRowHeight="18" x14ac:dyDescent="0.25"/>
  <cols>
    <col min="1" max="1" width="4.28515625" style="74" customWidth="1"/>
    <col min="2" max="2" width="55.42578125" style="74" customWidth="1"/>
    <col min="3" max="3" width="23" style="74" customWidth="1"/>
    <col min="4" max="9" width="18.5703125" style="74" customWidth="1"/>
    <col min="10" max="13" width="20" style="74" customWidth="1"/>
    <col min="14" max="16384" width="9.140625" style="74"/>
  </cols>
  <sheetData>
    <row r="2" spans="2:9" ht="26.25" customHeight="1" x14ac:dyDescent="0.25">
      <c r="B2" s="73" t="s">
        <v>65</v>
      </c>
    </row>
    <row r="4" spans="2:9" ht="27.75" customHeight="1" x14ac:dyDescent="0.25">
      <c r="B4" s="75" t="s">
        <v>0</v>
      </c>
      <c r="C4" s="76"/>
    </row>
    <row r="6" spans="2:9" ht="23.25" customHeight="1" x14ac:dyDescent="0.25">
      <c r="B6" s="68">
        <v>0.6</v>
      </c>
      <c r="C6" s="77" t="s">
        <v>1</v>
      </c>
      <c r="E6" s="78"/>
    </row>
    <row r="7" spans="2:9" ht="23.25" customHeight="1" x14ac:dyDescent="0.25">
      <c r="B7" s="68">
        <f>100%-B6</f>
        <v>0.4</v>
      </c>
      <c r="C7" s="77" t="s">
        <v>68</v>
      </c>
      <c r="E7" s="78"/>
    </row>
    <row r="8" spans="2:9" ht="23.25" customHeight="1" x14ac:dyDescent="0.25">
      <c r="B8" s="79">
        <v>0.9</v>
      </c>
      <c r="C8" s="80" t="s">
        <v>2</v>
      </c>
      <c r="D8" s="80"/>
      <c r="E8" s="80"/>
      <c r="F8" s="80"/>
      <c r="G8" s="80"/>
      <c r="H8" s="80"/>
    </row>
    <row r="9" spans="2:9" ht="23.25" customHeight="1" x14ac:dyDescent="0.25">
      <c r="B9" s="68">
        <v>0.9</v>
      </c>
      <c r="C9" s="74" t="s">
        <v>3</v>
      </c>
    </row>
    <row r="10" spans="2:9" ht="22.5" customHeight="1" x14ac:dyDescent="0.25"/>
    <row r="11" spans="2:9" ht="22.5" customHeight="1" x14ac:dyDescent="0.25"/>
    <row r="12" spans="2:9" ht="22.5" customHeight="1" x14ac:dyDescent="0.25">
      <c r="B12" s="76" t="s">
        <v>82</v>
      </c>
    </row>
    <row r="13" spans="2:9" ht="18.75" customHeight="1" thickBot="1" x14ac:dyDescent="0.3"/>
    <row r="14" spans="2:9" ht="24" customHeight="1" thickBot="1" x14ac:dyDescent="0.3">
      <c r="B14" s="171" t="s">
        <v>5</v>
      </c>
      <c r="C14" s="173" t="s">
        <v>6</v>
      </c>
      <c r="D14" s="81" t="s">
        <v>66</v>
      </c>
      <c r="E14" s="175" t="s">
        <v>7</v>
      </c>
      <c r="F14" s="176"/>
      <c r="G14" s="176"/>
      <c r="H14" s="176"/>
      <c r="I14" s="177"/>
    </row>
    <row r="15" spans="2:9" ht="37.5" customHeight="1" thickTop="1" thickBot="1" x14ac:dyDescent="0.3">
      <c r="B15" s="172"/>
      <c r="C15" s="174"/>
      <c r="D15" s="82" t="s">
        <v>8</v>
      </c>
      <c r="E15" s="83" t="s">
        <v>9</v>
      </c>
      <c r="F15" s="84" t="s">
        <v>10</v>
      </c>
      <c r="G15" s="85" t="s">
        <v>11</v>
      </c>
      <c r="H15" s="85" t="s">
        <v>12</v>
      </c>
      <c r="I15" s="86" t="s">
        <v>13</v>
      </c>
    </row>
    <row r="16" spans="2:9" ht="48" customHeight="1" thickTop="1" x14ac:dyDescent="0.25">
      <c r="B16" s="87" t="s">
        <v>69</v>
      </c>
      <c r="C16" s="88" t="s">
        <v>83</v>
      </c>
      <c r="D16" s="69">
        <v>54391926.927743025</v>
      </c>
      <c r="E16" s="70">
        <v>78193355</v>
      </c>
      <c r="F16" s="71">
        <v>78717621.240117818</v>
      </c>
      <c r="G16" s="71">
        <v>79245402.54990527</v>
      </c>
      <c r="H16" s="71">
        <v>79776722.496996194</v>
      </c>
      <c r="I16" s="72">
        <v>80311604.807039335</v>
      </c>
    </row>
    <row r="17" spans="2:10" ht="48" customHeight="1" x14ac:dyDescent="0.25">
      <c r="B17" s="89" t="s">
        <v>70</v>
      </c>
      <c r="C17" s="90" t="s">
        <v>14</v>
      </c>
      <c r="D17" s="91">
        <f t="shared" ref="D17:I17" si="0">D16*$B$6</f>
        <v>32635156.156645812</v>
      </c>
      <c r="E17" s="92">
        <f t="shared" si="0"/>
        <v>46916013</v>
      </c>
      <c r="F17" s="93">
        <f t="shared" si="0"/>
        <v>47230572.744070686</v>
      </c>
      <c r="G17" s="93">
        <f t="shared" si="0"/>
        <v>47547241.529943161</v>
      </c>
      <c r="H17" s="93">
        <f t="shared" si="0"/>
        <v>47866033.498197712</v>
      </c>
      <c r="I17" s="94">
        <f t="shared" si="0"/>
        <v>48186962.884223603</v>
      </c>
    </row>
    <row r="18" spans="2:10" ht="48" customHeight="1" thickBot="1" x14ac:dyDescent="0.3">
      <c r="B18" s="95" t="s">
        <v>71</v>
      </c>
      <c r="C18" s="96" t="s">
        <v>15</v>
      </c>
      <c r="D18" s="97">
        <f t="shared" ref="D18:I18" si="1">D16*(1-$B$6)</f>
        <v>21756770.771097213</v>
      </c>
      <c r="E18" s="98">
        <f t="shared" si="1"/>
        <v>31277342</v>
      </c>
      <c r="F18" s="99">
        <f t="shared" si="1"/>
        <v>31487048.496047128</v>
      </c>
      <c r="G18" s="99">
        <f t="shared" si="1"/>
        <v>31698161.01996211</v>
      </c>
      <c r="H18" s="99">
        <f t="shared" si="1"/>
        <v>31910688.998798478</v>
      </c>
      <c r="I18" s="100">
        <f t="shared" si="1"/>
        <v>32124641.922815736</v>
      </c>
    </row>
    <row r="19" spans="2:10" ht="23.25" customHeight="1" x14ac:dyDescent="0.25">
      <c r="B19" s="178" t="s">
        <v>72</v>
      </c>
      <c r="C19" s="178"/>
      <c r="D19" s="178"/>
      <c r="E19" s="178"/>
      <c r="F19" s="178"/>
      <c r="G19" s="178"/>
      <c r="H19" s="178"/>
      <c r="I19" s="178"/>
    </row>
    <row r="20" spans="2:10" ht="23.25" customHeight="1" x14ac:dyDescent="0.25">
      <c r="B20" s="179"/>
      <c r="C20" s="179"/>
      <c r="D20" s="179"/>
      <c r="E20" s="179"/>
      <c r="F20" s="179"/>
      <c r="G20" s="179"/>
      <c r="H20" s="179"/>
      <c r="I20" s="179"/>
    </row>
    <row r="21" spans="2:10" ht="23.25" customHeight="1" x14ac:dyDescent="0.25">
      <c r="B21" s="76" t="s">
        <v>73</v>
      </c>
    </row>
    <row r="22" spans="2:10" ht="18.75" thickBot="1" x14ac:dyDescent="0.3"/>
    <row r="23" spans="2:10" ht="24" customHeight="1" thickBot="1" x14ac:dyDescent="0.3">
      <c r="B23" s="171" t="s">
        <v>16</v>
      </c>
      <c r="C23" s="173" t="s">
        <v>6</v>
      </c>
      <c r="D23" s="81" t="s">
        <v>66</v>
      </c>
      <c r="E23" s="175" t="s">
        <v>7</v>
      </c>
      <c r="F23" s="176"/>
      <c r="G23" s="176"/>
      <c r="H23" s="176"/>
      <c r="I23" s="177"/>
      <c r="J23" s="101"/>
    </row>
    <row r="24" spans="2:10" ht="37.5" customHeight="1" thickTop="1" thickBot="1" x14ac:dyDescent="0.3">
      <c r="B24" s="172"/>
      <c r="C24" s="174"/>
      <c r="D24" s="82" t="s">
        <v>8</v>
      </c>
      <c r="E24" s="102" t="s">
        <v>9</v>
      </c>
      <c r="F24" s="85" t="s">
        <v>10</v>
      </c>
      <c r="G24" s="85" t="s">
        <v>11</v>
      </c>
      <c r="H24" s="85" t="s">
        <v>12</v>
      </c>
      <c r="I24" s="86" t="s">
        <v>13</v>
      </c>
    </row>
    <row r="25" spans="2:10" ht="37.5" customHeight="1" thickTop="1" x14ac:dyDescent="0.25">
      <c r="B25" s="103" t="s">
        <v>17</v>
      </c>
      <c r="C25" s="104" t="s">
        <v>18</v>
      </c>
      <c r="D25" s="1">
        <v>8879023.3074361812</v>
      </c>
      <c r="E25" s="2">
        <v>0</v>
      </c>
      <c r="F25" s="3">
        <v>0</v>
      </c>
      <c r="G25" s="3">
        <v>0</v>
      </c>
      <c r="H25" s="3">
        <v>0</v>
      </c>
      <c r="I25" s="1">
        <v>0</v>
      </c>
    </row>
    <row r="26" spans="2:10" ht="37.5" customHeight="1" x14ac:dyDescent="0.25">
      <c r="B26" s="103" t="s">
        <v>19</v>
      </c>
      <c r="C26" s="105" t="s">
        <v>20</v>
      </c>
      <c r="D26" s="4">
        <v>11362597.114317425</v>
      </c>
      <c r="E26" s="5">
        <v>16392419.959999999</v>
      </c>
      <c r="F26" s="5">
        <v>16051705.5</v>
      </c>
      <c r="G26" s="5">
        <v>15436224.364999998</v>
      </c>
      <c r="H26" s="5">
        <v>12124552.015000001</v>
      </c>
      <c r="I26" s="4">
        <v>10737890.84</v>
      </c>
    </row>
    <row r="27" spans="2:10" ht="37.5" customHeight="1" x14ac:dyDescent="0.25">
      <c r="B27" s="103" t="s">
        <v>21</v>
      </c>
      <c r="C27" s="105" t="s">
        <v>22</v>
      </c>
      <c r="D27" s="4">
        <v>54974729.467258602</v>
      </c>
      <c r="E27" s="6">
        <v>34852485</v>
      </c>
      <c r="F27" s="5">
        <v>34852485</v>
      </c>
      <c r="G27" s="5">
        <v>34852485</v>
      </c>
      <c r="H27" s="5">
        <v>34852485</v>
      </c>
      <c r="I27" s="4">
        <v>34852485</v>
      </c>
    </row>
    <row r="28" spans="2:10" ht="37.5" customHeight="1" thickBot="1" x14ac:dyDescent="0.3">
      <c r="B28" s="106" t="s">
        <v>23</v>
      </c>
      <c r="C28" s="107" t="s">
        <v>24</v>
      </c>
      <c r="D28" s="7">
        <v>59539331.598072149</v>
      </c>
      <c r="E28" s="167">
        <v>103588625.45454545</v>
      </c>
      <c r="F28" s="168">
        <v>145024075.63636363</v>
      </c>
      <c r="G28" s="168">
        <v>145024075.63636363</v>
      </c>
      <c r="H28" s="168">
        <v>145024075.63636363</v>
      </c>
      <c r="I28" s="7">
        <v>145024075.63636363</v>
      </c>
    </row>
    <row r="29" spans="2:10" ht="37.5" customHeight="1" thickTop="1" x14ac:dyDescent="0.25">
      <c r="B29" s="103" t="s">
        <v>25</v>
      </c>
      <c r="C29" s="108" t="s">
        <v>26</v>
      </c>
      <c r="D29" s="8">
        <v>0</v>
      </c>
      <c r="E29" s="169">
        <v>15848146.247878775</v>
      </c>
      <c r="F29" s="170">
        <v>56942881.969696954</v>
      </c>
      <c r="G29" s="170">
        <v>56327400.834696963</v>
      </c>
      <c r="H29" s="170">
        <v>53015728.48469694</v>
      </c>
      <c r="I29" s="1">
        <v>51629067.309696957</v>
      </c>
    </row>
    <row r="30" spans="2:10" ht="37.5" customHeight="1" thickBot="1" x14ac:dyDescent="0.3">
      <c r="B30" s="109" t="s">
        <v>27</v>
      </c>
      <c r="C30" s="110" t="s">
        <v>28</v>
      </c>
      <c r="D30" s="9">
        <v>89652781.944115639</v>
      </c>
      <c r="E30" s="10">
        <v>104132899.16666667</v>
      </c>
      <c r="F30" s="10">
        <v>104132899.16666667</v>
      </c>
      <c r="G30" s="10">
        <v>104132899.16666667</v>
      </c>
      <c r="H30" s="10">
        <v>104132899.16666667</v>
      </c>
      <c r="I30" s="11">
        <v>104132899.16666667</v>
      </c>
    </row>
    <row r="31" spans="2:10" ht="21.75" customHeight="1" x14ac:dyDescent="0.25"/>
    <row r="32" spans="2:10" ht="21.75" customHeight="1" x14ac:dyDescent="0.25"/>
    <row r="33" spans="2:9" ht="22.5" customHeight="1" x14ac:dyDescent="0.25">
      <c r="B33" s="76" t="s">
        <v>67</v>
      </c>
      <c r="C33" s="111"/>
      <c r="D33" s="111"/>
    </row>
    <row r="34" spans="2:9" ht="18.75" thickBot="1" x14ac:dyDescent="0.3"/>
    <row r="35" spans="2:9" ht="24" customHeight="1" thickBot="1" x14ac:dyDescent="0.3">
      <c r="B35" s="171" t="s">
        <v>29</v>
      </c>
      <c r="C35" s="173" t="s">
        <v>6</v>
      </c>
      <c r="D35" s="81" t="s">
        <v>66</v>
      </c>
      <c r="E35" s="175" t="s">
        <v>7</v>
      </c>
      <c r="F35" s="176"/>
      <c r="G35" s="176"/>
      <c r="H35" s="176"/>
      <c r="I35" s="177"/>
    </row>
    <row r="36" spans="2:9" ht="37.5" customHeight="1" thickTop="1" thickBot="1" x14ac:dyDescent="0.3">
      <c r="B36" s="172"/>
      <c r="C36" s="174"/>
      <c r="D36" s="82" t="s">
        <v>8</v>
      </c>
      <c r="E36" s="102" t="s">
        <v>9</v>
      </c>
      <c r="F36" s="85" t="s">
        <v>10</v>
      </c>
      <c r="G36" s="85" t="s">
        <v>11</v>
      </c>
      <c r="H36" s="85" t="s">
        <v>12</v>
      </c>
      <c r="I36" s="86" t="s">
        <v>13</v>
      </c>
    </row>
    <row r="37" spans="2:9" ht="37.5" customHeight="1" thickTop="1" x14ac:dyDescent="0.25">
      <c r="B37" s="112" t="s">
        <v>30</v>
      </c>
      <c r="C37" s="113" t="s">
        <v>31</v>
      </c>
      <c r="D37" s="114">
        <f>Izračun!B13</f>
        <v>0.32490000000000002</v>
      </c>
      <c r="E37" s="115">
        <f>Izračun!C13</f>
        <v>0.34200000000000003</v>
      </c>
      <c r="F37" s="116">
        <f>Izračun!D13</f>
        <v>0.25829999999999997</v>
      </c>
      <c r="G37" s="116">
        <f>Izračun!E13</f>
        <v>0.26100000000000001</v>
      </c>
      <c r="H37" s="116">
        <f>Izračun!F13</f>
        <v>0.26819999999999999</v>
      </c>
      <c r="I37" s="117">
        <f>Izračun!G13</f>
        <v>0.27229999999999999</v>
      </c>
    </row>
    <row r="38" spans="2:9" ht="37.5" customHeight="1" x14ac:dyDescent="0.25">
      <c r="B38" s="118" t="s">
        <v>32</v>
      </c>
      <c r="C38" s="119" t="s">
        <v>33</v>
      </c>
      <c r="D38" s="120">
        <f>Izračun!B27</f>
        <v>0.32490000000000002</v>
      </c>
      <c r="E38" s="121">
        <f>Izračun!C27</f>
        <v>0.34200000000000003</v>
      </c>
      <c r="F38" s="122">
        <f>Izračun!D27</f>
        <v>0.25829999999999997</v>
      </c>
      <c r="G38" s="122">
        <f>Izračun!E27</f>
        <v>0.26100000000000001</v>
      </c>
      <c r="H38" s="122">
        <f>Izračun!F27</f>
        <v>0.26819999999999999</v>
      </c>
      <c r="I38" s="123">
        <f>Izračun!G27</f>
        <v>0.27229999999999999</v>
      </c>
    </row>
    <row r="39" spans="2:9" ht="37.5" customHeight="1" x14ac:dyDescent="0.25">
      <c r="B39" s="124" t="s">
        <v>34</v>
      </c>
      <c r="C39" s="125" t="s">
        <v>35</v>
      </c>
      <c r="D39" s="120">
        <f>Izračun!B33</f>
        <v>3.2500000000000001E-2</v>
      </c>
      <c r="E39" s="121">
        <f>Izračun!C33</f>
        <v>3.4200000000000001E-2</v>
      </c>
      <c r="F39" s="122">
        <f>Izračun!D33</f>
        <v>2.58E-2</v>
      </c>
      <c r="G39" s="122">
        <f>Izračun!E33</f>
        <v>2.6100000000000002E-2</v>
      </c>
      <c r="H39" s="122">
        <f>Izračun!F33</f>
        <v>2.6800000000000001E-2</v>
      </c>
      <c r="I39" s="123">
        <f>Izračun!G33</f>
        <v>2.7199999999999998E-2</v>
      </c>
    </row>
    <row r="40" spans="2:9" ht="37.5" customHeight="1" thickBot="1" x14ac:dyDescent="0.3">
      <c r="B40" s="126" t="s">
        <v>36</v>
      </c>
      <c r="C40" s="127" t="s">
        <v>37</v>
      </c>
      <c r="D40" s="128">
        <f>Izračun!B39</f>
        <v>0.27610000000000001</v>
      </c>
      <c r="E40" s="129">
        <f>Izračun!C39</f>
        <v>0.34200000000000003</v>
      </c>
      <c r="F40" s="130">
        <f>Izračun!D39</f>
        <v>0.25829999999999997</v>
      </c>
      <c r="G40" s="130">
        <f>Izračun!E39</f>
        <v>0.26100000000000001</v>
      </c>
      <c r="H40" s="130">
        <f>Izračun!F39</f>
        <v>0.26819999999999999</v>
      </c>
      <c r="I40" s="131">
        <f>Izračun!G39</f>
        <v>0.27229999999999999</v>
      </c>
    </row>
    <row r="41" spans="2:9" ht="37.5" customHeight="1" thickTop="1" x14ac:dyDescent="0.25">
      <c r="B41" s="132" t="s">
        <v>38</v>
      </c>
      <c r="C41" s="133" t="s">
        <v>39</v>
      </c>
      <c r="D41" s="134">
        <f>Izračun!B45</f>
        <v>0.18440000000000001</v>
      </c>
      <c r="E41" s="135">
        <f>Izračun!C45</f>
        <v>0.2346</v>
      </c>
      <c r="F41" s="136">
        <f>Izračun!D45</f>
        <v>0.1759</v>
      </c>
      <c r="G41" s="136">
        <f>Izračun!E45</f>
        <v>0.17780000000000001</v>
      </c>
      <c r="H41" s="136">
        <f>Izračun!F45</f>
        <v>0.18279999999999999</v>
      </c>
      <c r="I41" s="137">
        <f>Izračun!G45</f>
        <v>0.18559999999999999</v>
      </c>
    </row>
    <row r="42" spans="2:9" ht="37.5" customHeight="1" thickBot="1" x14ac:dyDescent="0.3">
      <c r="B42" s="138" t="s">
        <v>40</v>
      </c>
      <c r="C42" s="139" t="s">
        <v>41</v>
      </c>
      <c r="D42" s="140">
        <f>Izračun!B55</f>
        <v>0.18440000000000001</v>
      </c>
      <c r="E42" s="141">
        <f>Izračun!C55</f>
        <v>0.2346</v>
      </c>
      <c r="F42" s="142">
        <f>Izračun!D55</f>
        <v>0.1759</v>
      </c>
      <c r="G42" s="142">
        <f>Izračun!E55</f>
        <v>0.17780000000000001</v>
      </c>
      <c r="H42" s="143">
        <f>Izračun!F55</f>
        <v>0.18279999999999999</v>
      </c>
      <c r="I42" s="144">
        <f>Izračun!G55</f>
        <v>0.18559999999999999</v>
      </c>
    </row>
    <row r="43" spans="2:9" ht="23.25" customHeight="1" x14ac:dyDescent="0.25"/>
    <row r="44" spans="2:9" ht="23.25" customHeight="1" x14ac:dyDescent="0.25"/>
    <row r="45" spans="2:9" ht="22.5" customHeight="1" x14ac:dyDescent="0.25">
      <c r="B45" s="76" t="s">
        <v>42</v>
      </c>
      <c r="C45" s="111"/>
      <c r="D45" s="111"/>
    </row>
    <row r="46" spans="2:9" ht="18.75" thickBot="1" x14ac:dyDescent="0.3"/>
    <row r="47" spans="2:9" ht="24" customHeight="1" thickBot="1" x14ac:dyDescent="0.3">
      <c r="B47" s="171" t="s">
        <v>29</v>
      </c>
      <c r="C47" s="173" t="s">
        <v>6</v>
      </c>
      <c r="D47" s="81" t="s">
        <v>66</v>
      </c>
      <c r="E47" s="175" t="s">
        <v>7</v>
      </c>
      <c r="F47" s="176"/>
      <c r="G47" s="176"/>
      <c r="H47" s="176"/>
      <c r="I47" s="177"/>
    </row>
    <row r="48" spans="2:9" ht="37.5" customHeight="1" thickTop="1" thickBot="1" x14ac:dyDescent="0.3">
      <c r="B48" s="172"/>
      <c r="C48" s="174"/>
      <c r="D48" s="82" t="s">
        <v>8</v>
      </c>
      <c r="E48" s="102" t="s">
        <v>9</v>
      </c>
      <c r="F48" s="85" t="s">
        <v>10</v>
      </c>
      <c r="G48" s="85" t="s">
        <v>11</v>
      </c>
      <c r="H48" s="85" t="s">
        <v>12</v>
      </c>
      <c r="I48" s="86" t="s">
        <v>13</v>
      </c>
    </row>
    <row r="49" spans="2:9" ht="37.5" customHeight="1" thickTop="1" x14ac:dyDescent="0.25">
      <c r="B49" s="112" t="s">
        <v>30</v>
      </c>
      <c r="C49" s="113" t="s">
        <v>31</v>
      </c>
      <c r="D49" s="145">
        <f>D37*1000/365</f>
        <v>0.89013698630136995</v>
      </c>
      <c r="E49" s="146">
        <f t="shared" ref="E49:I49" si="2">E37*1000/365</f>
        <v>0.93698630136986305</v>
      </c>
      <c r="F49" s="147">
        <f t="shared" si="2"/>
        <v>0.70767123287671219</v>
      </c>
      <c r="G49" s="147">
        <f t="shared" si="2"/>
        <v>0.71506849315068488</v>
      </c>
      <c r="H49" s="147">
        <f t="shared" si="2"/>
        <v>0.73479452054794514</v>
      </c>
      <c r="I49" s="148">
        <f t="shared" si="2"/>
        <v>0.74602739726027401</v>
      </c>
    </row>
    <row r="50" spans="2:9" ht="37.5" customHeight="1" x14ac:dyDescent="0.25">
      <c r="B50" s="118" t="s">
        <v>32</v>
      </c>
      <c r="C50" s="119" t="s">
        <v>33</v>
      </c>
      <c r="D50" s="149">
        <f t="shared" ref="D50:I50" si="3">D38*1000/365</f>
        <v>0.89013698630136995</v>
      </c>
      <c r="E50" s="150">
        <f t="shared" si="3"/>
        <v>0.93698630136986305</v>
      </c>
      <c r="F50" s="151">
        <f t="shared" si="3"/>
        <v>0.70767123287671219</v>
      </c>
      <c r="G50" s="151">
        <f t="shared" si="3"/>
        <v>0.71506849315068488</v>
      </c>
      <c r="H50" s="151">
        <f t="shared" si="3"/>
        <v>0.73479452054794514</v>
      </c>
      <c r="I50" s="152">
        <f t="shared" si="3"/>
        <v>0.74602739726027401</v>
      </c>
    </row>
    <row r="51" spans="2:9" ht="37.5" customHeight="1" x14ac:dyDescent="0.25">
      <c r="B51" s="124" t="s">
        <v>34</v>
      </c>
      <c r="C51" s="125" t="s">
        <v>35</v>
      </c>
      <c r="D51" s="149">
        <f t="shared" ref="D51:I51" si="4">D39*1000/365</f>
        <v>8.9041095890410954E-2</v>
      </c>
      <c r="E51" s="150">
        <f t="shared" si="4"/>
        <v>9.3698630136986302E-2</v>
      </c>
      <c r="F51" s="151">
        <f t="shared" si="4"/>
        <v>7.0684931506849319E-2</v>
      </c>
      <c r="G51" s="151">
        <f t="shared" si="4"/>
        <v>7.1506849315068496E-2</v>
      </c>
      <c r="H51" s="151">
        <f t="shared" si="4"/>
        <v>7.3424657534246582E-2</v>
      </c>
      <c r="I51" s="152">
        <f t="shared" si="4"/>
        <v>7.4520547945205476E-2</v>
      </c>
    </row>
    <row r="52" spans="2:9" ht="37.5" customHeight="1" thickBot="1" x14ac:dyDescent="0.3">
      <c r="B52" s="126" t="s">
        <v>36</v>
      </c>
      <c r="C52" s="127" t="s">
        <v>37</v>
      </c>
      <c r="D52" s="153">
        <f t="shared" ref="D52:I52" si="5">D40*1000/365</f>
        <v>0.7564383561643836</v>
      </c>
      <c r="E52" s="154">
        <f t="shared" si="5"/>
        <v>0.93698630136986305</v>
      </c>
      <c r="F52" s="155">
        <f t="shared" si="5"/>
        <v>0.70767123287671219</v>
      </c>
      <c r="G52" s="155">
        <f t="shared" si="5"/>
        <v>0.71506849315068488</v>
      </c>
      <c r="H52" s="155">
        <f t="shared" si="5"/>
        <v>0.73479452054794514</v>
      </c>
      <c r="I52" s="156">
        <f t="shared" si="5"/>
        <v>0.74602739726027401</v>
      </c>
    </row>
    <row r="53" spans="2:9" ht="37.5" customHeight="1" thickTop="1" x14ac:dyDescent="0.25">
      <c r="B53" s="132" t="s">
        <v>38</v>
      </c>
      <c r="C53" s="133" t="s">
        <v>39</v>
      </c>
      <c r="D53" s="157">
        <f t="shared" ref="D53:I53" si="6">D41*1000/365</f>
        <v>0.50520547945205485</v>
      </c>
      <c r="E53" s="158">
        <f t="shared" si="6"/>
        <v>0.64273972602739726</v>
      </c>
      <c r="F53" s="159">
        <f t="shared" si="6"/>
        <v>0.48191780821917812</v>
      </c>
      <c r="G53" s="159">
        <f t="shared" si="6"/>
        <v>0.48712328767123292</v>
      </c>
      <c r="H53" s="159">
        <f t="shared" si="6"/>
        <v>0.50082191780821916</v>
      </c>
      <c r="I53" s="160">
        <f t="shared" si="6"/>
        <v>0.50849315068493151</v>
      </c>
    </row>
    <row r="54" spans="2:9" ht="37.5" customHeight="1" thickBot="1" x14ac:dyDescent="0.3">
      <c r="B54" s="138" t="s">
        <v>40</v>
      </c>
      <c r="C54" s="139" t="s">
        <v>41</v>
      </c>
      <c r="D54" s="161">
        <f t="shared" ref="D54:I54" si="7">D42*1000/365</f>
        <v>0.50520547945205485</v>
      </c>
      <c r="E54" s="162">
        <f t="shared" si="7"/>
        <v>0.64273972602739726</v>
      </c>
      <c r="F54" s="163">
        <f t="shared" si="7"/>
        <v>0.48191780821917812</v>
      </c>
      <c r="G54" s="163">
        <f t="shared" si="7"/>
        <v>0.48712328767123292</v>
      </c>
      <c r="H54" s="164">
        <f t="shared" si="7"/>
        <v>0.50082191780821916</v>
      </c>
      <c r="I54" s="165">
        <f t="shared" si="7"/>
        <v>0.50849315068493151</v>
      </c>
    </row>
    <row r="56" spans="2:9" x14ac:dyDescent="0.25">
      <c r="D56" s="166"/>
    </row>
  </sheetData>
  <sheetProtection algorithmName="SHA-512" hashValue="0RyWbgL69aCN/1GhYJkk2sCNMRGNTgvVtdhnSSibQ6gI5rkQpKXRB7WdqBXFiFQQ75+s5nTxWToAFJHejsDZUA==" saltValue="uTaiWiiEQXEo8/syZML0cg==" spinCount="100000" sheet="1" objects="1" scenarios="1"/>
  <mergeCells count="13">
    <mergeCell ref="B35:B36"/>
    <mergeCell ref="C35:C36"/>
    <mergeCell ref="E35:I35"/>
    <mergeCell ref="B47:B48"/>
    <mergeCell ref="C47:C48"/>
    <mergeCell ref="E47:I47"/>
    <mergeCell ref="B14:B15"/>
    <mergeCell ref="C14:C15"/>
    <mergeCell ref="E14:I14"/>
    <mergeCell ref="B23:B24"/>
    <mergeCell ref="C23:C24"/>
    <mergeCell ref="E23:I23"/>
    <mergeCell ref="B19:I20"/>
  </mergeCells>
  <pageMargins left="0.7" right="0.7" top="0.75" bottom="0.75" header="0.3" footer="0.3"/>
  <pageSetup paperSize="8" scale="4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J55"/>
  <sheetViews>
    <sheetView topLeftCell="A11" zoomScale="70" zoomScaleNormal="70" workbookViewId="0">
      <selection activeCell="E13" sqref="E13"/>
    </sheetView>
  </sheetViews>
  <sheetFormatPr defaultColWidth="9" defaultRowHeight="15" x14ac:dyDescent="0.25"/>
  <cols>
    <col min="1" max="1" width="50" style="16" customWidth="1"/>
    <col min="2" max="7" width="16.85546875" style="16" customWidth="1"/>
    <col min="8" max="8" width="9" style="16"/>
    <col min="9" max="10" width="9" style="16" hidden="1" customWidth="1"/>
    <col min="11" max="16384" width="9" style="16"/>
  </cols>
  <sheetData>
    <row r="2" spans="1:10" s="14" customFormat="1" ht="20.45" customHeight="1" x14ac:dyDescent="0.25">
      <c r="A2" s="12" t="s">
        <v>4</v>
      </c>
      <c r="B2" s="13"/>
    </row>
    <row r="3" spans="1:10" s="14" customFormat="1" ht="16.5" thickBot="1" x14ac:dyDescent="0.3">
      <c r="A3" s="15"/>
      <c r="B3" s="15"/>
      <c r="C3" s="16"/>
      <c r="D3" s="17"/>
      <c r="E3" s="17"/>
      <c r="F3" s="17"/>
      <c r="G3" s="18"/>
    </row>
    <row r="4" spans="1:10" s="14" customFormat="1" ht="24" customHeight="1" thickBot="1" x14ac:dyDescent="0.3">
      <c r="A4" s="19" t="s">
        <v>43</v>
      </c>
      <c r="B4" s="21">
        <v>2025</v>
      </c>
      <c r="C4" s="22">
        <v>2026</v>
      </c>
      <c r="D4" s="20">
        <v>2027</v>
      </c>
      <c r="E4" s="21">
        <v>2028</v>
      </c>
      <c r="F4" s="21">
        <v>2029</v>
      </c>
      <c r="G4" s="21">
        <v>2030</v>
      </c>
    </row>
    <row r="5" spans="1:10" s="14" customFormat="1" ht="36.6" customHeight="1" x14ac:dyDescent="0.25">
      <c r="A5" s="23" t="s">
        <v>44</v>
      </c>
      <c r="B5" s="24">
        <f>'Tarifni Model'!D16</f>
        <v>54391926.927743025</v>
      </c>
      <c r="C5" s="24">
        <f>'Tarifni Model'!E16</f>
        <v>78193355</v>
      </c>
      <c r="D5" s="24">
        <f>'Tarifni Model'!F16</f>
        <v>78717621.240117818</v>
      </c>
      <c r="E5" s="24">
        <f>'Tarifni Model'!G16</f>
        <v>79245402.54990527</v>
      </c>
      <c r="F5" s="24">
        <f>'Tarifni Model'!H16</f>
        <v>79776722.496996194</v>
      </c>
      <c r="G5" s="24">
        <f>'Tarifni Model'!I16</f>
        <v>80311604.807039335</v>
      </c>
    </row>
    <row r="6" spans="1:10" s="14" customFormat="1" ht="36.6" customHeight="1" x14ac:dyDescent="0.25">
      <c r="A6" s="25" t="s">
        <v>45</v>
      </c>
      <c r="B6" s="26">
        <f>B5*'Tarifni Model'!$B$6</f>
        <v>32635156.156645812</v>
      </c>
      <c r="C6" s="26">
        <f>C5*'Tarifni Model'!$B$6</f>
        <v>46916013</v>
      </c>
      <c r="D6" s="52">
        <f>D5*'Tarifni Model'!$B$6</f>
        <v>47230572.744070686</v>
      </c>
      <c r="E6" s="26">
        <f>E5*'Tarifni Model'!$B$6</f>
        <v>47547241.529943161</v>
      </c>
      <c r="F6" s="26">
        <f>F5*'Tarifni Model'!$B$6</f>
        <v>47866033.498197712</v>
      </c>
      <c r="G6" s="26">
        <f>G5*'Tarifni Model'!$B$6</f>
        <v>48186962.884223603</v>
      </c>
      <c r="I6" s="27" t="e">
        <f>'[1]Tarifni Model'!#REF!</f>
        <v>#REF!</v>
      </c>
      <c r="J6" s="28" t="s">
        <v>46</v>
      </c>
    </row>
    <row r="7" spans="1:10" s="14" customFormat="1" ht="36.6" customHeight="1" thickBot="1" x14ac:dyDescent="0.3">
      <c r="A7" s="29" t="s">
        <v>47</v>
      </c>
      <c r="B7" s="30">
        <f>B5*(1-'Tarifni Model'!$B$6)</f>
        <v>21756770.771097213</v>
      </c>
      <c r="C7" s="30">
        <f>C5*(1-'Tarifni Model'!$B$6)</f>
        <v>31277342</v>
      </c>
      <c r="D7" s="53">
        <f>D5*(1-'Tarifni Model'!$B$6)</f>
        <v>31487048.496047128</v>
      </c>
      <c r="E7" s="30">
        <f>E5*(1-'Tarifni Model'!$B$6)</f>
        <v>31698161.01996211</v>
      </c>
      <c r="F7" s="30">
        <f>F5*(1-'Tarifni Model'!$B$6)</f>
        <v>31910688.998798478</v>
      </c>
      <c r="G7" s="30">
        <f>G5*(1-'Tarifni Model'!$B$6)</f>
        <v>32124641.922815736</v>
      </c>
      <c r="I7" s="27" t="e">
        <f>1-I6</f>
        <v>#REF!</v>
      </c>
      <c r="J7" s="28" t="s">
        <v>48</v>
      </c>
    </row>
    <row r="8" spans="1:10" ht="24.75" customHeight="1" thickBot="1" x14ac:dyDescent="0.3"/>
    <row r="9" spans="1:10" s="31" customFormat="1" ht="24.75" customHeight="1" x14ac:dyDescent="0.25"/>
    <row r="10" spans="1:10" ht="20.45" customHeight="1" x14ac:dyDescent="0.25">
      <c r="A10" s="32" t="s">
        <v>49</v>
      </c>
      <c r="D10" s="33"/>
      <c r="E10" s="33"/>
    </row>
    <row r="11" spans="1:10" ht="15.75" thickBot="1" x14ac:dyDescent="0.3"/>
    <row r="12" spans="1:10" ht="21" customHeight="1" thickBot="1" x14ac:dyDescent="0.3">
      <c r="B12" s="34">
        <v>2025</v>
      </c>
      <c r="C12" s="34">
        <v>2026</v>
      </c>
      <c r="D12" s="54">
        <v>2027</v>
      </c>
      <c r="E12" s="34">
        <v>2028</v>
      </c>
      <c r="F12" s="34">
        <v>2029</v>
      </c>
      <c r="G12" s="34">
        <v>2030</v>
      </c>
    </row>
    <row r="13" spans="1:10" ht="21" customHeight="1" thickBot="1" x14ac:dyDescent="0.3">
      <c r="A13" s="35" t="s">
        <v>74</v>
      </c>
      <c r="B13" s="36">
        <f t="shared" ref="B13:G13" si="0">ROUND(B14*(B15/(B16+B17+B18*B19+B20*B21)),4)</f>
        <v>0.32490000000000002</v>
      </c>
      <c r="C13" s="36">
        <f>ROUND(C14*(C15/(C16+C17+C18*C19+C20*C21)),4)</f>
        <v>0.34200000000000003</v>
      </c>
      <c r="D13" s="55">
        <f t="shared" si="0"/>
        <v>0.25829999999999997</v>
      </c>
      <c r="E13" s="36">
        <f t="shared" si="0"/>
        <v>0.26100000000000001</v>
      </c>
      <c r="F13" s="36">
        <f t="shared" si="0"/>
        <v>0.26819999999999999</v>
      </c>
      <c r="G13" s="36">
        <f t="shared" si="0"/>
        <v>0.27229999999999999</v>
      </c>
    </row>
    <row r="14" spans="1:10" ht="21" customHeight="1" thickTop="1" x14ac:dyDescent="0.25">
      <c r="A14" s="16" t="s">
        <v>50</v>
      </c>
      <c r="B14" s="37">
        <v>0.76</v>
      </c>
      <c r="C14" s="37">
        <f>'Tarifni Model'!$B$8</f>
        <v>0.9</v>
      </c>
      <c r="D14" s="56">
        <f>'Tarifni Model'!$B$8</f>
        <v>0.9</v>
      </c>
      <c r="E14" s="37">
        <f>'Tarifni Model'!$B$8</f>
        <v>0.9</v>
      </c>
      <c r="F14" s="37">
        <f>'Tarifni Model'!$B$8</f>
        <v>0.9</v>
      </c>
      <c r="G14" s="37">
        <f>'Tarifni Model'!$B$8</f>
        <v>0.9</v>
      </c>
    </row>
    <row r="15" spans="1:10" ht="21" customHeight="1" x14ac:dyDescent="0.25">
      <c r="A15" s="16" t="s">
        <v>75</v>
      </c>
      <c r="B15" s="38">
        <f t="shared" ref="B15:G15" si="1">B6</f>
        <v>32635156.156645812</v>
      </c>
      <c r="C15" s="38">
        <f t="shared" si="1"/>
        <v>46916013</v>
      </c>
      <c r="D15" s="57">
        <f t="shared" si="1"/>
        <v>47230572.744070686</v>
      </c>
      <c r="E15" s="38">
        <f t="shared" si="1"/>
        <v>47547241.529943161</v>
      </c>
      <c r="F15" s="38">
        <f t="shared" si="1"/>
        <v>47866033.498197712</v>
      </c>
      <c r="G15" s="38">
        <f t="shared" si="1"/>
        <v>48186962.884223603</v>
      </c>
    </row>
    <row r="16" spans="1:10" ht="21" customHeight="1" x14ac:dyDescent="0.25">
      <c r="A16" s="16" t="s">
        <v>51</v>
      </c>
      <c r="B16" s="39">
        <f>'Tarifni Model'!D25</f>
        <v>8879023.3074361812</v>
      </c>
      <c r="C16" s="39">
        <f>'Tarifni Model'!E25</f>
        <v>0</v>
      </c>
      <c r="D16" s="58">
        <f>'Tarifni Model'!F25</f>
        <v>0</v>
      </c>
      <c r="E16" s="39">
        <f>'Tarifni Model'!G25</f>
        <v>0</v>
      </c>
      <c r="F16" s="39">
        <f>'Tarifni Model'!H25</f>
        <v>0</v>
      </c>
      <c r="G16" s="39">
        <f>'Tarifni Model'!I25</f>
        <v>0</v>
      </c>
    </row>
    <row r="17" spans="1:7" ht="21" customHeight="1" x14ac:dyDescent="0.25">
      <c r="A17" s="16" t="s">
        <v>52</v>
      </c>
      <c r="B17" s="39">
        <f>'Tarifni Model'!D26</f>
        <v>11362597.114317425</v>
      </c>
      <c r="C17" s="39">
        <f>'Tarifni Model'!E26</f>
        <v>16392419.959999999</v>
      </c>
      <c r="D17" s="58">
        <f>'Tarifni Model'!F26</f>
        <v>16051705.5</v>
      </c>
      <c r="E17" s="39">
        <f>'Tarifni Model'!G26</f>
        <v>15436224.364999998</v>
      </c>
      <c r="F17" s="39">
        <f>'Tarifni Model'!H26</f>
        <v>12124552.015000001</v>
      </c>
      <c r="G17" s="39">
        <f>'Tarifni Model'!I26</f>
        <v>10737890.84</v>
      </c>
    </row>
    <row r="18" spans="1:7" ht="21" customHeight="1" x14ac:dyDescent="0.25">
      <c r="A18" s="16" t="s">
        <v>53</v>
      </c>
      <c r="B18" s="40">
        <f>1-'Tarifni Model'!$B$9</f>
        <v>9.9999999999999978E-2</v>
      </c>
      <c r="C18" s="40">
        <f>1-'Tarifni Model'!$B$9</f>
        <v>9.9999999999999978E-2</v>
      </c>
      <c r="D18" s="59">
        <f>1-'Tarifni Model'!$B$9</f>
        <v>9.9999999999999978E-2</v>
      </c>
      <c r="E18" s="40">
        <f>1-'Tarifni Model'!$B$9</f>
        <v>9.9999999999999978E-2</v>
      </c>
      <c r="F18" s="40">
        <f>1-'Tarifni Model'!$B$9</f>
        <v>9.9999999999999978E-2</v>
      </c>
      <c r="G18" s="40">
        <f>1-'Tarifni Model'!$B$9</f>
        <v>9.9999999999999978E-2</v>
      </c>
    </row>
    <row r="19" spans="1:7" ht="21" customHeight="1" x14ac:dyDescent="0.25">
      <c r="A19" s="16" t="s">
        <v>54</v>
      </c>
      <c r="B19" s="41">
        <f>'Tarifni Model'!D27</f>
        <v>54974729.467258602</v>
      </c>
      <c r="C19" s="41">
        <f>'Tarifni Model'!E27</f>
        <v>34852485</v>
      </c>
      <c r="D19" s="60">
        <f>'Tarifni Model'!F27</f>
        <v>34852485</v>
      </c>
      <c r="E19" s="41">
        <f>'Tarifni Model'!G27</f>
        <v>34852485</v>
      </c>
      <c r="F19" s="41">
        <f>'Tarifni Model'!H27</f>
        <v>34852485</v>
      </c>
      <c r="G19" s="41">
        <f>'Tarifni Model'!I27</f>
        <v>34852485</v>
      </c>
    </row>
    <row r="20" spans="1:7" ht="21" customHeight="1" x14ac:dyDescent="0.25">
      <c r="A20" s="16" t="s">
        <v>55</v>
      </c>
      <c r="B20" s="40">
        <v>0.85</v>
      </c>
      <c r="C20" s="40">
        <v>1</v>
      </c>
      <c r="D20" s="59">
        <v>1</v>
      </c>
      <c r="E20" s="40">
        <v>1</v>
      </c>
      <c r="F20" s="40">
        <v>1</v>
      </c>
      <c r="G20" s="40">
        <v>1</v>
      </c>
    </row>
    <row r="21" spans="1:7" ht="21" customHeight="1" thickBot="1" x14ac:dyDescent="0.3">
      <c r="A21" s="16" t="s">
        <v>56</v>
      </c>
      <c r="B21" s="42">
        <f>'Tarifni Model'!D28</f>
        <v>59539331.598072149</v>
      </c>
      <c r="C21" s="42">
        <f>'Tarifni Model'!E28</f>
        <v>103588625.45454545</v>
      </c>
      <c r="D21" s="61">
        <f>'Tarifni Model'!F28</f>
        <v>145024075.63636363</v>
      </c>
      <c r="E21" s="42">
        <f>'Tarifni Model'!G28</f>
        <v>145024075.63636363</v>
      </c>
      <c r="F21" s="42">
        <f>'Tarifni Model'!H28</f>
        <v>145024075.63636363</v>
      </c>
      <c r="G21" s="42">
        <f>'Tarifni Model'!I28</f>
        <v>145024075.63636363</v>
      </c>
    </row>
    <row r="24" spans="1:7" ht="21.6" customHeight="1" x14ac:dyDescent="0.25">
      <c r="A24" s="32" t="s">
        <v>57</v>
      </c>
      <c r="D24" s="33"/>
    </row>
    <row r="25" spans="1:7" ht="15.75" thickBot="1" x14ac:dyDescent="0.3"/>
    <row r="26" spans="1:7" ht="21" customHeight="1" thickBot="1" x14ac:dyDescent="0.3">
      <c r="B26" s="43">
        <v>2025</v>
      </c>
      <c r="C26" s="43">
        <v>2026</v>
      </c>
      <c r="D26" s="62">
        <v>2027</v>
      </c>
      <c r="E26" s="43">
        <v>2028</v>
      </c>
      <c r="F26" s="43">
        <v>2029</v>
      </c>
      <c r="G26" s="43">
        <v>2030</v>
      </c>
    </row>
    <row r="27" spans="1:7" ht="21" customHeight="1" thickBot="1" x14ac:dyDescent="0.3">
      <c r="A27" s="35" t="s">
        <v>76</v>
      </c>
      <c r="B27" s="44">
        <f t="shared" ref="B27:G27" si="2">ROUND(B13,4)</f>
        <v>0.32490000000000002</v>
      </c>
      <c r="C27" s="44">
        <f t="shared" si="2"/>
        <v>0.34200000000000003</v>
      </c>
      <c r="D27" s="63">
        <f t="shared" si="2"/>
        <v>0.25829999999999997</v>
      </c>
      <c r="E27" s="44">
        <f t="shared" si="2"/>
        <v>0.26100000000000001</v>
      </c>
      <c r="F27" s="44">
        <f t="shared" si="2"/>
        <v>0.26819999999999999</v>
      </c>
      <c r="G27" s="44">
        <f t="shared" si="2"/>
        <v>0.27229999999999999</v>
      </c>
    </row>
    <row r="28" spans="1:7" ht="15.75" x14ac:dyDescent="0.25">
      <c r="A28" s="35"/>
    </row>
    <row r="30" spans="1:7" ht="20.45" customHeight="1" x14ac:dyDescent="0.25">
      <c r="A30" s="32" t="s">
        <v>58</v>
      </c>
      <c r="D30" s="33"/>
      <c r="E30" s="33"/>
    </row>
    <row r="31" spans="1:7" ht="15.75" thickBot="1" x14ac:dyDescent="0.3"/>
    <row r="32" spans="1:7" ht="21" customHeight="1" thickBot="1" x14ac:dyDescent="0.3">
      <c r="A32" s="35"/>
      <c r="B32" s="43">
        <v>2025</v>
      </c>
      <c r="C32" s="43">
        <v>2026</v>
      </c>
      <c r="D32" s="62">
        <v>2027</v>
      </c>
      <c r="E32" s="43">
        <v>2028</v>
      </c>
      <c r="F32" s="43">
        <v>2029</v>
      </c>
      <c r="G32" s="43">
        <v>2030</v>
      </c>
    </row>
    <row r="33" spans="1:7" ht="21" customHeight="1" thickBot="1" x14ac:dyDescent="0.3">
      <c r="A33" s="35" t="s">
        <v>77</v>
      </c>
      <c r="B33" s="45">
        <f t="shared" ref="B33:G33" si="3">ROUND(B13*B18,4)</f>
        <v>3.2500000000000001E-2</v>
      </c>
      <c r="C33" s="45">
        <f t="shared" si="3"/>
        <v>3.4200000000000001E-2</v>
      </c>
      <c r="D33" s="64">
        <f t="shared" si="3"/>
        <v>2.58E-2</v>
      </c>
      <c r="E33" s="45">
        <f t="shared" si="3"/>
        <v>2.6100000000000002E-2</v>
      </c>
      <c r="F33" s="45">
        <f t="shared" si="3"/>
        <v>2.6800000000000001E-2</v>
      </c>
      <c r="G33" s="45">
        <f t="shared" si="3"/>
        <v>2.7199999999999998E-2</v>
      </c>
    </row>
    <row r="36" spans="1:7" ht="20.45" customHeight="1" x14ac:dyDescent="0.25">
      <c r="A36" s="32" t="s">
        <v>59</v>
      </c>
      <c r="D36" s="33"/>
      <c r="E36" s="33"/>
    </row>
    <row r="37" spans="1:7" ht="15.75" thickBot="1" x14ac:dyDescent="0.3"/>
    <row r="38" spans="1:7" ht="21" customHeight="1" thickBot="1" x14ac:dyDescent="0.3">
      <c r="A38" s="35"/>
      <c r="B38" s="43">
        <v>2025</v>
      </c>
      <c r="C38" s="43">
        <v>2026</v>
      </c>
      <c r="D38" s="62">
        <v>2027</v>
      </c>
      <c r="E38" s="43">
        <v>2028</v>
      </c>
      <c r="F38" s="43">
        <v>2029</v>
      </c>
      <c r="G38" s="43">
        <v>2030</v>
      </c>
    </row>
    <row r="39" spans="1:7" ht="21" customHeight="1" thickBot="1" x14ac:dyDescent="0.3">
      <c r="A39" s="35" t="s">
        <v>78</v>
      </c>
      <c r="B39" s="45">
        <f>ROUNDDOWN(B13*B20,4)</f>
        <v>0.27610000000000001</v>
      </c>
      <c r="C39" s="45">
        <f t="shared" ref="C39:G39" si="4">ROUND(C13*C20,4)</f>
        <v>0.34200000000000003</v>
      </c>
      <c r="D39" s="64">
        <f t="shared" si="4"/>
        <v>0.25829999999999997</v>
      </c>
      <c r="E39" s="45">
        <f t="shared" si="4"/>
        <v>0.26100000000000001</v>
      </c>
      <c r="F39" s="45">
        <f t="shared" si="4"/>
        <v>0.26819999999999999</v>
      </c>
      <c r="G39" s="45">
        <f t="shared" si="4"/>
        <v>0.27229999999999999</v>
      </c>
    </row>
    <row r="40" spans="1:7" ht="24.75" customHeight="1" thickBot="1" x14ac:dyDescent="0.3"/>
    <row r="41" spans="1:7" s="31" customFormat="1" ht="24.75" customHeight="1" x14ac:dyDescent="0.25"/>
    <row r="42" spans="1:7" ht="20.45" customHeight="1" x14ac:dyDescent="0.25">
      <c r="A42" s="32" t="s">
        <v>60</v>
      </c>
      <c r="D42" s="33"/>
      <c r="E42" s="33"/>
    </row>
    <row r="43" spans="1:7" ht="15.75" thickBot="1" x14ac:dyDescent="0.3"/>
    <row r="44" spans="1:7" ht="21" customHeight="1" thickBot="1" x14ac:dyDescent="0.3">
      <c r="A44" s="46"/>
      <c r="B44" s="34">
        <v>2025</v>
      </c>
      <c r="C44" s="34">
        <v>2026</v>
      </c>
      <c r="D44" s="54">
        <v>2027</v>
      </c>
      <c r="E44" s="34">
        <v>2028</v>
      </c>
      <c r="F44" s="34">
        <v>2029</v>
      </c>
      <c r="G44" s="34">
        <v>2030</v>
      </c>
    </row>
    <row r="45" spans="1:7" ht="21" customHeight="1" thickBot="1" x14ac:dyDescent="0.3">
      <c r="A45" s="47" t="s">
        <v>79</v>
      </c>
      <c r="B45" s="48">
        <f t="shared" ref="B45:G45" si="5">ROUND(B47*(B46/(B48+B49)),4)</f>
        <v>0.18440000000000001</v>
      </c>
      <c r="C45" s="48">
        <f t="shared" si="5"/>
        <v>0.2346</v>
      </c>
      <c r="D45" s="65">
        <f t="shared" si="5"/>
        <v>0.1759</v>
      </c>
      <c r="E45" s="48">
        <f t="shared" si="5"/>
        <v>0.17780000000000001</v>
      </c>
      <c r="F45" s="48">
        <f t="shared" si="5"/>
        <v>0.18279999999999999</v>
      </c>
      <c r="G45" s="48">
        <f t="shared" si="5"/>
        <v>0.18559999999999999</v>
      </c>
    </row>
    <row r="46" spans="1:7" ht="21" customHeight="1" thickTop="1" x14ac:dyDescent="0.25">
      <c r="A46" s="46" t="s">
        <v>80</v>
      </c>
      <c r="B46" s="49">
        <f t="shared" ref="B46:G46" si="6">B7</f>
        <v>21756770.771097213</v>
      </c>
      <c r="C46" s="49">
        <f t="shared" si="6"/>
        <v>31277342</v>
      </c>
      <c r="D46" s="66">
        <f t="shared" si="6"/>
        <v>31487048.496047128</v>
      </c>
      <c r="E46" s="49">
        <f t="shared" si="6"/>
        <v>31698161.01996211</v>
      </c>
      <c r="F46" s="49">
        <f t="shared" si="6"/>
        <v>31910688.998798478</v>
      </c>
      <c r="G46" s="49">
        <f t="shared" si="6"/>
        <v>32124641.922815736</v>
      </c>
    </row>
    <row r="47" spans="1:7" ht="21" customHeight="1" x14ac:dyDescent="0.25">
      <c r="A47" s="46" t="s">
        <v>61</v>
      </c>
      <c r="B47" s="50">
        <v>0.76</v>
      </c>
      <c r="C47" s="50">
        <f>'Tarifni Model'!$B$8</f>
        <v>0.9</v>
      </c>
      <c r="D47" s="67">
        <f>'Tarifni Model'!$B$8</f>
        <v>0.9</v>
      </c>
      <c r="E47" s="50">
        <f>'Tarifni Model'!$B$8</f>
        <v>0.9</v>
      </c>
      <c r="F47" s="50">
        <f>'Tarifni Model'!$B$8</f>
        <v>0.9</v>
      </c>
      <c r="G47" s="50">
        <f>'Tarifni Model'!$B$8</f>
        <v>0.9</v>
      </c>
    </row>
    <row r="48" spans="1:7" ht="21" customHeight="1" x14ac:dyDescent="0.25">
      <c r="A48" s="51" t="s">
        <v>62</v>
      </c>
      <c r="B48" s="39">
        <f>'Tarifni Model'!D29</f>
        <v>0</v>
      </c>
      <c r="C48" s="39">
        <f>'Tarifni Model'!E29</f>
        <v>15848146.247878775</v>
      </c>
      <c r="D48" s="58">
        <f>'Tarifni Model'!F29</f>
        <v>56942881.969696954</v>
      </c>
      <c r="E48" s="39">
        <f>'Tarifni Model'!G29</f>
        <v>56327400.834696963</v>
      </c>
      <c r="F48" s="39">
        <f>'Tarifni Model'!H29</f>
        <v>53015728.48469694</v>
      </c>
      <c r="G48" s="39">
        <f>'Tarifni Model'!I29</f>
        <v>51629067.309696957</v>
      </c>
    </row>
    <row r="49" spans="1:7" ht="21" customHeight="1" thickBot="1" x14ac:dyDescent="0.3">
      <c r="A49" s="51" t="s">
        <v>63</v>
      </c>
      <c r="B49" s="42">
        <f>'Tarifni Model'!D30</f>
        <v>89652781.944115639</v>
      </c>
      <c r="C49" s="42">
        <f>'Tarifni Model'!E30</f>
        <v>104132899.16666667</v>
      </c>
      <c r="D49" s="61">
        <f>'Tarifni Model'!F30</f>
        <v>104132899.16666667</v>
      </c>
      <c r="E49" s="42">
        <f>'Tarifni Model'!G30</f>
        <v>104132899.16666667</v>
      </c>
      <c r="F49" s="42">
        <f>'Tarifni Model'!H30</f>
        <v>104132899.16666667</v>
      </c>
      <c r="G49" s="42">
        <f>'Tarifni Model'!I30</f>
        <v>104132899.16666667</v>
      </c>
    </row>
    <row r="52" spans="1:7" ht="20.45" customHeight="1" x14ac:dyDescent="0.25">
      <c r="A52" s="32" t="s">
        <v>64</v>
      </c>
    </row>
    <row r="53" spans="1:7" ht="15.75" thickBot="1" x14ac:dyDescent="0.3"/>
    <row r="54" spans="1:7" ht="21" customHeight="1" thickBot="1" x14ac:dyDescent="0.3">
      <c r="B54" s="43">
        <v>2025</v>
      </c>
      <c r="C54" s="43">
        <v>2026</v>
      </c>
      <c r="D54" s="62">
        <v>2027</v>
      </c>
      <c r="E54" s="43">
        <v>2028</v>
      </c>
      <c r="F54" s="43">
        <v>2029</v>
      </c>
      <c r="G54" s="43">
        <v>2030</v>
      </c>
    </row>
    <row r="55" spans="1:7" ht="21" customHeight="1" thickBot="1" x14ac:dyDescent="0.3">
      <c r="A55" s="35" t="s">
        <v>81</v>
      </c>
      <c r="B55" s="44">
        <f t="shared" ref="B55:G55" si="7">ROUND(B45,4)</f>
        <v>0.18440000000000001</v>
      </c>
      <c r="C55" s="44">
        <f t="shared" si="7"/>
        <v>0.2346</v>
      </c>
      <c r="D55" s="63">
        <f t="shared" si="7"/>
        <v>0.1759</v>
      </c>
      <c r="E55" s="44">
        <f t="shared" si="7"/>
        <v>0.17780000000000001</v>
      </c>
      <c r="F55" s="44">
        <f t="shared" si="7"/>
        <v>0.18279999999999999</v>
      </c>
      <c r="G55" s="44">
        <f t="shared" si="7"/>
        <v>0.18559999999999999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Tarifni Model</vt:lpstr>
      <vt:lpstr>'Tarifni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HERA</cp:lastModifiedBy>
  <cp:lastPrinted>2025-04-10T07:45:29Z</cp:lastPrinted>
  <dcterms:created xsi:type="dcterms:W3CDTF">2025-04-10T07:37:14Z</dcterms:created>
  <dcterms:modified xsi:type="dcterms:W3CDTF">2025-04-10T07:45:37Z</dcterms:modified>
</cp:coreProperties>
</file>